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boyer\Desktop\ORSAY MASTER 1 2020 2021\COURS N°1 8 JANVIER 2020\"/>
    </mc:Choice>
  </mc:AlternateContent>
  <bookViews>
    <workbookView xWindow="0" yWindow="-465" windowWidth="19320" windowHeight="11640" tabRatio="500"/>
  </bookViews>
  <sheets>
    <sheet name="SUPPORT FORMALISATION" sheetId="1" r:id="rId1"/>
    <sheet name="CORRECTION EN CAS DE DIFFICULTE" sheetId="2" r:id="rId2"/>
  </sheets>
  <definedNames>
    <definedName name="_xlnm.Print_Area" localSheetId="1">'CORRECTION EN CAS DE DIFFICULTE'!$B$2:$AG$87</definedName>
    <definedName name="_xlnm.Print_Area" localSheetId="0">'SUPPORT FORMALISATION'!$B$55:$AG$140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4" i="2" l="1"/>
  <c r="C44" i="2"/>
  <c r="C43" i="2"/>
  <c r="D43" i="2" s="1"/>
  <c r="D42" i="2"/>
  <c r="C42" i="2"/>
  <c r="C41" i="2"/>
  <c r="D41" i="2" s="1"/>
  <c r="D40" i="2"/>
  <c r="C40" i="2"/>
  <c r="C39" i="2"/>
  <c r="D39" i="2" s="1"/>
  <c r="D38" i="2"/>
  <c r="C38" i="2"/>
  <c r="C37" i="2"/>
  <c r="D37" i="2" s="1"/>
  <c r="D34" i="2"/>
  <c r="C34" i="2"/>
  <c r="C33" i="2"/>
  <c r="D33" i="2" s="1"/>
  <c r="D30" i="2"/>
  <c r="C30" i="2"/>
  <c r="C29" i="2"/>
  <c r="D29" i="2" s="1"/>
  <c r="D27" i="2"/>
  <c r="C27" i="2"/>
  <c r="AG16" i="2"/>
  <c r="Y13" i="2"/>
  <c r="AA13" i="2" s="1"/>
  <c r="Y12" i="2"/>
  <c r="AA12" i="2" s="1"/>
  <c r="Y11" i="2"/>
  <c r="AA11" i="2" s="1"/>
  <c r="Y10" i="2"/>
  <c r="AA10" i="2" s="1"/>
  <c r="G10" i="2"/>
  <c r="Y9" i="2"/>
  <c r="AA9" i="2" s="1"/>
  <c r="S9" i="2"/>
  <c r="M9" i="2"/>
  <c r="G9" i="2"/>
  <c r="Y8" i="2"/>
  <c r="AA8" i="2" s="1"/>
  <c r="M8" i="2"/>
  <c r="G8" i="2"/>
  <c r="Y7" i="2"/>
  <c r="AA7" i="2" s="1"/>
  <c r="M7" i="2"/>
  <c r="G7" i="2"/>
  <c r="Y6" i="2"/>
  <c r="AA6" i="2" s="1"/>
  <c r="G6" i="2"/>
  <c r="Y5" i="2"/>
  <c r="AA5" i="2" s="1"/>
  <c r="M5" i="2"/>
  <c r="G5" i="2"/>
  <c r="T11" i="2" l="1"/>
  <c r="N11" i="2"/>
  <c r="H11" i="2"/>
  <c r="W11" i="2"/>
  <c r="Q11" i="2"/>
  <c r="K11" i="2"/>
  <c r="AC11" i="2"/>
  <c r="AE11" i="2" s="1"/>
  <c r="AA16" i="2"/>
  <c r="T5" i="2"/>
  <c r="N5" i="2"/>
  <c r="H5" i="2"/>
  <c r="C24" i="2"/>
  <c r="D24" i="2" s="1"/>
  <c r="W5" i="2"/>
  <c r="Q5" i="2"/>
  <c r="K5" i="2"/>
  <c r="C25" i="2"/>
  <c r="D25" i="2" s="1"/>
  <c r="C23" i="2"/>
  <c r="D23" i="2" s="1"/>
  <c r="AC5" i="2"/>
  <c r="C22" i="2"/>
  <c r="T8" i="2"/>
  <c r="N8" i="2"/>
  <c r="H8" i="2"/>
  <c r="W8" i="2"/>
  <c r="Q8" i="2"/>
  <c r="K8" i="2"/>
  <c r="AC8" i="2"/>
  <c r="AE8" i="2" s="1"/>
  <c r="T9" i="2"/>
  <c r="N9" i="2"/>
  <c r="H9" i="2"/>
  <c r="W9" i="2"/>
  <c r="Q9" i="2"/>
  <c r="K9" i="2"/>
  <c r="AC9" i="2"/>
  <c r="AE9" i="2" s="1"/>
  <c r="T12" i="2"/>
  <c r="N12" i="2"/>
  <c r="H12" i="2"/>
  <c r="W12" i="2"/>
  <c r="Q12" i="2"/>
  <c r="K12" i="2"/>
  <c r="AC12" i="2"/>
  <c r="AE12" i="2" s="1"/>
  <c r="T7" i="2"/>
  <c r="N7" i="2"/>
  <c r="H7" i="2"/>
  <c r="W7" i="2"/>
  <c r="Q7" i="2"/>
  <c r="K7" i="2"/>
  <c r="AC7" i="2"/>
  <c r="AE7" i="2" s="1"/>
  <c r="T13" i="2"/>
  <c r="N13" i="2"/>
  <c r="H13" i="2"/>
  <c r="W13" i="2"/>
  <c r="Q13" i="2"/>
  <c r="K13" i="2"/>
  <c r="AC13" i="2"/>
  <c r="AE13" i="2" s="1"/>
  <c r="T6" i="2"/>
  <c r="N6" i="2"/>
  <c r="H6" i="2"/>
  <c r="W6" i="2"/>
  <c r="Q6" i="2"/>
  <c r="K6" i="2"/>
  <c r="AC6" i="2"/>
  <c r="AE6" i="2" s="1"/>
  <c r="T10" i="2"/>
  <c r="N10" i="2"/>
  <c r="H10" i="2"/>
  <c r="W10" i="2"/>
  <c r="Q10" i="2"/>
  <c r="K10" i="2"/>
  <c r="AC10" i="2"/>
  <c r="AE10" i="2" s="1"/>
  <c r="M6" i="2"/>
  <c r="M16" i="2" s="1"/>
  <c r="S6" i="2"/>
  <c r="G13" i="2"/>
  <c r="M13" i="2"/>
  <c r="S13" i="2"/>
  <c r="J5" i="2"/>
  <c r="P5" i="2"/>
  <c r="V5" i="2"/>
  <c r="J6" i="2"/>
  <c r="P6" i="2"/>
  <c r="V6" i="2"/>
  <c r="J7" i="2"/>
  <c r="P7" i="2"/>
  <c r="V7" i="2"/>
  <c r="J8" i="2"/>
  <c r="P8" i="2"/>
  <c r="V8" i="2"/>
  <c r="J9" i="2"/>
  <c r="P9" i="2"/>
  <c r="V9" i="2"/>
  <c r="J10" i="2"/>
  <c r="P10" i="2"/>
  <c r="V10" i="2"/>
  <c r="J11" i="2"/>
  <c r="P11" i="2"/>
  <c r="V11" i="2"/>
  <c r="J12" i="2"/>
  <c r="P12" i="2"/>
  <c r="V12" i="2"/>
  <c r="J13" i="2"/>
  <c r="P13" i="2"/>
  <c r="V13" i="2"/>
  <c r="H20" i="2"/>
  <c r="H21" i="2"/>
  <c r="S5" i="2"/>
  <c r="S7" i="2"/>
  <c r="S8" i="2"/>
  <c r="M10" i="2"/>
  <c r="S10" i="2"/>
  <c r="G11" i="2"/>
  <c r="G16" i="2" s="1"/>
  <c r="M11" i="2"/>
  <c r="S11" i="2"/>
  <c r="G12" i="2"/>
  <c r="M12" i="2"/>
  <c r="S12" i="2"/>
  <c r="Y16" i="2"/>
  <c r="V16" i="2" l="1"/>
  <c r="S16" i="2"/>
  <c r="P16" i="2"/>
  <c r="D22" i="2"/>
  <c r="C20" i="2"/>
  <c r="D20" i="2" s="1"/>
  <c r="K16" i="2"/>
  <c r="J16" i="2"/>
  <c r="H16" i="2"/>
  <c r="AE5" i="2"/>
  <c r="AC16" i="2"/>
  <c r="Q16" i="2"/>
  <c r="N16" i="2"/>
  <c r="W16" i="2"/>
  <c r="T16" i="2"/>
</calcChain>
</file>

<file path=xl/sharedStrings.xml><?xml version="1.0" encoding="utf-8"?>
<sst xmlns="http://schemas.openxmlformats.org/spreadsheetml/2006/main" count="365" uniqueCount="69">
  <si>
    <t>Familles sportives</t>
  </si>
  <si>
    <t>Distinction Sports C&amp;I</t>
  </si>
  <si>
    <t>Distinction O&amp;N-O</t>
  </si>
  <si>
    <t>Sport</t>
  </si>
  <si>
    <t>Coût administratif (licence,cotisation,inscription</t>
  </si>
  <si>
    <t>Coût lié au cadre de la pratique (boisson, location)</t>
  </si>
  <si>
    <t>Coût des déplacements</t>
  </si>
  <si>
    <t>Coût de la tenue</t>
  </si>
  <si>
    <t xml:space="preserve">Coût du matériel </t>
  </si>
  <si>
    <t>Coût annexe (information, alimentation particulière)</t>
  </si>
  <si>
    <t>Tarif Horaire</t>
  </si>
  <si>
    <t>Sport individuel</t>
  </si>
  <si>
    <t xml:space="preserve">Sport collectif </t>
  </si>
  <si>
    <t>Nautisme</t>
  </si>
  <si>
    <t xml:space="preserve">Mise en forme </t>
  </si>
  <si>
    <t>Glisse</t>
  </si>
  <si>
    <t>Autres</t>
  </si>
  <si>
    <t xml:space="preserve">Olympique </t>
  </si>
  <si>
    <t>Non Olympique</t>
  </si>
  <si>
    <t xml:space="preserve">Aviron </t>
  </si>
  <si>
    <t>Vol à Voile</t>
  </si>
  <si>
    <t>Football</t>
  </si>
  <si>
    <t>Basket ball</t>
  </si>
  <si>
    <t>Body Bulding</t>
  </si>
  <si>
    <t>Gym Volontaire</t>
  </si>
  <si>
    <t>Volley Ball</t>
  </si>
  <si>
    <t xml:space="preserve">Patinage </t>
  </si>
  <si>
    <t xml:space="preserve">Athlétisme </t>
  </si>
  <si>
    <t>QUESTION N°1</t>
  </si>
  <si>
    <t xml:space="preserve">Coût total de la pratique </t>
  </si>
  <si>
    <t>QUESTION N°2</t>
  </si>
  <si>
    <t>POURCENTAGE</t>
  </si>
  <si>
    <t>VALEUR</t>
  </si>
  <si>
    <t>QUESTION N°3</t>
  </si>
  <si>
    <t>Valeur</t>
  </si>
  <si>
    <t>Nombre d'heures de pratique par semaine</t>
  </si>
  <si>
    <t>Nombre d'heures de pratique par an</t>
  </si>
  <si>
    <t>Coût d'une heure</t>
  </si>
  <si>
    <t>QUESTION N°4</t>
  </si>
  <si>
    <t xml:space="preserve">Moins de 2H ou Plus de 2H par semaine </t>
  </si>
  <si>
    <t>QUESTION N°5</t>
  </si>
  <si>
    <t>Moins de 100H</t>
  </si>
  <si>
    <t>100H - 200H</t>
  </si>
  <si>
    <t>200H - 300H</t>
  </si>
  <si>
    <t>300H et plus</t>
  </si>
  <si>
    <t>QUESTION N°6</t>
  </si>
  <si>
    <t>Individuel</t>
  </si>
  <si>
    <t>Non Individuel</t>
  </si>
  <si>
    <t xml:space="preserve">Nautisme </t>
  </si>
  <si>
    <t xml:space="preserve">Plein air </t>
  </si>
  <si>
    <t>Pleine nature</t>
  </si>
  <si>
    <t>Sports collectifs</t>
  </si>
  <si>
    <t>Sports de combat</t>
  </si>
  <si>
    <t>Plein Air</t>
  </si>
  <si>
    <t>Sport collectif</t>
  </si>
  <si>
    <t>Mise en forme</t>
  </si>
  <si>
    <t>QUESTION N°7</t>
  </si>
  <si>
    <t>COÛT MOYEN</t>
  </si>
  <si>
    <t>Du plus élévé au plus faible</t>
  </si>
  <si>
    <t>Coût moyen sport individuel</t>
  </si>
  <si>
    <t>Coût moyen sport collectif</t>
  </si>
  <si>
    <t>Plus de 2H</t>
  </si>
  <si>
    <t>Moins de 2H</t>
  </si>
  <si>
    <t>Disciplines</t>
  </si>
  <si>
    <t>Discipline</t>
  </si>
  <si>
    <t>TABLEAU COMPRENANT LES VALEURS A TROUVER</t>
  </si>
  <si>
    <t>ALLER DANS LE MENU AFFICHAGE ET DEMANDER FRACTIONNER AFIN DE POUVOIR DISSOCIER VOTRE ECRAN EN DEUX PARTIES</t>
  </si>
  <si>
    <t>SUPPORT DE DEPART</t>
  </si>
  <si>
    <t>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</si>
</sst>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;[Red]#,##0.00\ &quot;€&quot;"/>
    <numFmt numFmtId="165" formatCode="#,##0\ &quot;€&quot;;[Red]#,##0\ &quot;€&quot;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206"/>
      <name val="Calibri"/>
      <family val="2"/>
    </font>
    <font>
      <sz val="12"/>
      <name val="Calibri"/>
      <scheme val="minor"/>
    </font>
    <font>
      <b/>
      <sz val="12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8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164" fontId="0" fillId="0" borderId="9" xfId="0" applyNumberFormat="1" applyBorder="1"/>
    <xf numFmtId="0" fontId="0" fillId="3" borderId="8" xfId="0" applyFill="1" applyBorder="1"/>
    <xf numFmtId="164" fontId="0" fillId="3" borderId="9" xfId="0" applyNumberFormat="1" applyFill="1" applyBorder="1"/>
    <xf numFmtId="0" fontId="0" fillId="0" borderId="10" xfId="0" applyBorder="1"/>
    <xf numFmtId="0" fontId="0" fillId="0" borderId="11" xfId="0" applyBorder="1"/>
    <xf numFmtId="164" fontId="0" fillId="0" borderId="12" xfId="0" applyNumberFormat="1" applyBorder="1"/>
    <xf numFmtId="0" fontId="3" fillId="2" borderId="13" xfId="0" applyFont="1" applyFill="1" applyBorder="1" applyAlignment="1">
      <alignment horizontal="center" vertical="center" wrapText="1"/>
    </xf>
    <xf numFmtId="0" fontId="3" fillId="4" borderId="0" xfId="0" applyFont="1" applyFill="1"/>
    <xf numFmtId="10" fontId="2" fillId="0" borderId="4" xfId="1" applyNumberFormat="1" applyFont="1" applyBorder="1"/>
    <xf numFmtId="10" fontId="2" fillId="3" borderId="4" xfId="1" applyNumberFormat="1" applyFont="1" applyFill="1" applyBorder="1"/>
    <xf numFmtId="0" fontId="0" fillId="0" borderId="14" xfId="0" applyBorder="1"/>
    <xf numFmtId="0" fontId="0" fillId="3" borderId="14" xfId="0" applyFill="1" applyBorder="1"/>
    <xf numFmtId="0" fontId="0" fillId="0" borderId="15" xfId="0" applyBorder="1"/>
    <xf numFmtId="164" fontId="0" fillId="0" borderId="19" xfId="0" applyNumberFormat="1" applyBorder="1"/>
    <xf numFmtId="164" fontId="0" fillId="3" borderId="19" xfId="0" applyNumberFormat="1" applyFill="1" applyBorder="1"/>
    <xf numFmtId="164" fontId="0" fillId="0" borderId="20" xfId="0" applyNumberFormat="1" applyBorder="1"/>
    <xf numFmtId="164" fontId="0" fillId="0" borderId="8" xfId="0" applyNumberFormat="1" applyBorder="1"/>
    <xf numFmtId="164" fontId="0" fillId="3" borderId="8" xfId="0" applyNumberFormat="1" applyFill="1" applyBorder="1"/>
    <xf numFmtId="164" fontId="0" fillId="0" borderId="10" xfId="0" applyNumberFormat="1" applyBorder="1"/>
    <xf numFmtId="0" fontId="3" fillId="8" borderId="18" xfId="0" applyFont="1" applyFill="1" applyBorder="1" applyAlignment="1">
      <alignment horizontal="center" vertical="center" wrapText="1"/>
    </xf>
    <xf numFmtId="164" fontId="0" fillId="8" borderId="21" xfId="0" applyNumberFormat="1" applyFill="1" applyBorder="1"/>
    <xf numFmtId="2" fontId="0" fillId="0" borderId="4" xfId="0" applyNumberFormat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0" fontId="0" fillId="0" borderId="0" xfId="0" applyFill="1"/>
    <xf numFmtId="0" fontId="7" fillId="5" borderId="0" xfId="0" applyFont="1" applyFill="1" applyBorder="1"/>
    <xf numFmtId="0" fontId="3" fillId="4" borderId="4" xfId="0" applyFont="1" applyFill="1" applyBorder="1"/>
    <xf numFmtId="0" fontId="3" fillId="4" borderId="14" xfId="0" applyFont="1" applyFill="1" applyBorder="1"/>
    <xf numFmtId="0" fontId="7" fillId="5" borderId="14" xfId="0" applyFont="1" applyFill="1" applyBorder="1"/>
    <xf numFmtId="0" fontId="7" fillId="5" borderId="19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5" borderId="0" xfId="0" applyFill="1" applyBorder="1"/>
    <xf numFmtId="0" fontId="7" fillId="0" borderId="0" xfId="0" applyFont="1" applyFill="1" applyBorder="1"/>
    <xf numFmtId="0" fontId="0" fillId="5" borderId="14" xfId="0" applyFill="1" applyBorder="1"/>
    <xf numFmtId="0" fontId="6" fillId="5" borderId="14" xfId="0" applyFont="1" applyFill="1" applyBorder="1"/>
    <xf numFmtId="0" fontId="7" fillId="10" borderId="19" xfId="0" applyFont="1" applyFill="1" applyBorder="1"/>
    <xf numFmtId="0" fontId="7" fillId="10" borderId="14" xfId="0" applyFont="1" applyFill="1" applyBorder="1"/>
    <xf numFmtId="0" fontId="0" fillId="10" borderId="14" xfId="0" applyFill="1" applyBorder="1"/>
    <xf numFmtId="0" fontId="7" fillId="3" borderId="19" xfId="0" applyFont="1" applyFill="1" applyBorder="1"/>
    <xf numFmtId="0" fontId="6" fillId="3" borderId="14" xfId="0" applyFont="1" applyFill="1" applyBorder="1"/>
    <xf numFmtId="0" fontId="7" fillId="3" borderId="14" xfId="0" applyFont="1" applyFill="1" applyBorder="1"/>
    <xf numFmtId="164" fontId="0" fillId="0" borderId="0" xfId="0" applyNumberFormat="1"/>
    <xf numFmtId="0" fontId="2" fillId="0" borderId="26" xfId="0" applyFont="1" applyBorder="1"/>
    <xf numFmtId="0" fontId="2" fillId="0" borderId="27" xfId="0" applyFont="1" applyBorder="1"/>
    <xf numFmtId="10" fontId="2" fillId="0" borderId="27" xfId="0" applyNumberFormat="1" applyFont="1" applyBorder="1"/>
    <xf numFmtId="2" fontId="0" fillId="3" borderId="4" xfId="0" applyNumberForma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10" fontId="2" fillId="0" borderId="11" xfId="1" applyNumberFormat="1" applyFont="1" applyBorder="1"/>
    <xf numFmtId="2" fontId="0" fillId="0" borderId="11" xfId="0" applyNumberFormat="1" applyBorder="1" applyAlignment="1">
      <alignment horizontal="center" vertical="center"/>
    </xf>
    <xf numFmtId="2" fontId="0" fillId="8" borderId="11" xfId="0" applyNumberForma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8" borderId="16" xfId="0" applyFont="1" applyFill="1" applyBorder="1"/>
    <xf numFmtId="0" fontId="3" fillId="8" borderId="16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3" fillId="7" borderId="17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3" fillId="7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164" fontId="2" fillId="0" borderId="9" xfId="1" applyNumberFormat="1" applyFont="1" applyBorder="1"/>
    <xf numFmtId="164" fontId="2" fillId="3" borderId="9" xfId="1" applyNumberFormat="1" applyFont="1" applyFill="1" applyBorder="1"/>
    <xf numFmtId="164" fontId="2" fillId="0" borderId="12" xfId="1" applyNumberFormat="1" applyFont="1" applyBorder="1"/>
    <xf numFmtId="164" fontId="2" fillId="0" borderId="28" xfId="0" applyNumberFormat="1" applyFont="1" applyBorder="1"/>
    <xf numFmtId="0" fontId="3" fillId="9" borderId="13" xfId="0" applyFont="1" applyFill="1" applyBorder="1" applyAlignment="1">
      <alignment horizontal="center" vertical="center" wrapText="1"/>
    </xf>
    <xf numFmtId="164" fontId="2" fillId="0" borderId="14" xfId="1" applyNumberFormat="1" applyFont="1" applyBorder="1"/>
    <xf numFmtId="164" fontId="2" fillId="3" borderId="14" xfId="1" applyNumberFormat="1" applyFont="1" applyFill="1" applyBorder="1"/>
    <xf numFmtId="164" fontId="2" fillId="0" borderId="15" xfId="1" applyNumberFormat="1" applyFont="1" applyBorder="1"/>
    <xf numFmtId="164" fontId="2" fillId="0" borderId="30" xfId="0" applyNumberFormat="1" applyFont="1" applyBorder="1"/>
    <xf numFmtId="0" fontId="3" fillId="8" borderId="17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164" fontId="2" fillId="8" borderId="21" xfId="1" applyNumberFormat="1" applyFont="1" applyFill="1" applyBorder="1"/>
    <xf numFmtId="164" fontId="2" fillId="8" borderId="22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0" fillId="0" borderId="34" xfId="0" applyBorder="1"/>
    <xf numFmtId="164" fontId="0" fillId="0" borderId="1" xfId="0" applyNumberFormat="1" applyBorder="1"/>
    <xf numFmtId="0" fontId="0" fillId="8" borderId="0" xfId="0" applyFill="1"/>
    <xf numFmtId="0" fontId="0" fillId="8" borderId="24" xfId="0" applyFill="1" applyBorder="1"/>
    <xf numFmtId="164" fontId="0" fillId="8" borderId="22" xfId="0" applyNumberFormat="1" applyFill="1" applyBorder="1"/>
    <xf numFmtId="165" fontId="0" fillId="8" borderId="19" xfId="0" applyNumberFormat="1" applyFill="1" applyBorder="1"/>
    <xf numFmtId="165" fontId="0" fillId="8" borderId="20" xfId="0" applyNumberFormat="1" applyFill="1" applyBorder="1"/>
    <xf numFmtId="1" fontId="0" fillId="0" borderId="32" xfId="0" applyNumberFormat="1" applyBorder="1" applyAlignment="1">
      <alignment horizontal="center" vertical="center"/>
    </xf>
    <xf numFmtId="1" fontId="0" fillId="3" borderId="32" xfId="0" applyNumberFormat="1" applyFill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4" fontId="7" fillId="8" borderId="32" xfId="0" applyNumberFormat="1" applyFont="1" applyFill="1" applyBorder="1"/>
    <xf numFmtId="164" fontId="7" fillId="8" borderId="33" xfId="0" applyNumberFormat="1" applyFont="1" applyFill="1" applyBorder="1"/>
    <xf numFmtId="164" fontId="0" fillId="0" borderId="0" xfId="0" applyNumberFormat="1" applyFill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64" fontId="0" fillId="0" borderId="4" xfId="0" applyNumberFormat="1" applyBorder="1"/>
    <xf numFmtId="164" fontId="0" fillId="0" borderId="4" xfId="0" applyNumberFormat="1" applyFill="1" applyBorder="1"/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8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Composition du coût moyen de la pratique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74592349713285"/>
          <c:y val="0.19081013002222491"/>
          <c:w val="0.6739172833393392"/>
          <c:h val="0.62970285436869133"/>
        </c:manualLayout>
      </c:layout>
      <c:pie3DChart>
        <c:varyColors val="1"/>
        <c:ser>
          <c:idx val="0"/>
          <c:order val="0"/>
          <c:tx>
            <c:v>Composition moyen du coût de la pratique</c:v>
          </c:tx>
          <c:explosion val="25"/>
          <c:dLbls>
            <c:dLbl>
              <c:idx val="1"/>
              <c:layout>
                <c:manualLayout>
                  <c:x val="-3.3403768452071343E-3"/>
                  <c:y val="-0.1871682703793498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03-4D70-8ECB-0D04B0EEC30F}"/>
                </c:ext>
              </c:extLst>
            </c:dLbl>
            <c:dLbl>
              <c:idx val="2"/>
              <c:layout>
                <c:manualLayout>
                  <c:x val="6.4917164305504149E-2"/>
                  <c:y val="-8.942375378058163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03-4D70-8ECB-0D04B0EEC30F}"/>
                </c:ext>
              </c:extLst>
            </c:dLbl>
            <c:dLbl>
              <c:idx val="3"/>
              <c:layout>
                <c:manualLayout>
                  <c:x val="2.5576197650080474E-2"/>
                  <c:y val="0.192090552192126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03-4D70-8ECB-0D04B0EEC30F}"/>
                </c:ext>
              </c:extLst>
            </c:dLbl>
            <c:dLbl>
              <c:idx val="5"/>
              <c:layout>
                <c:manualLayout>
                  <c:x val="5.4716630455805403E-2"/>
                  <c:y val="-2.674455123932006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03-4D70-8ECB-0D04B0EEC3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('SUPPORT FORMALISATION'!$F$56,'SUPPORT FORMALISATION'!$I$56,'SUPPORT FORMALISATION'!$L$56,'SUPPORT FORMALISATION'!$O$56,'SUPPORT FORMALISATION'!$R$56,'SUPPORT FORMALISATION'!$U$56)</c:f>
              <c:strCache>
                <c:ptCount val="6"/>
                <c:pt idx="0">
                  <c:v>Coût administratif (licence,cotisation,inscription</c:v>
                </c:pt>
                <c:pt idx="1">
                  <c:v>Coût lié au cadre de la pratique (boisson, location)</c:v>
                </c:pt>
                <c:pt idx="2">
                  <c:v>Coût des déplacements</c:v>
                </c:pt>
                <c:pt idx="3">
                  <c:v>Coût de la tenue</c:v>
                </c:pt>
                <c:pt idx="4">
                  <c:v>Coût du matériel </c:v>
                </c:pt>
                <c:pt idx="5">
                  <c:v>Coût annexe (information, alimentation particulière)</c:v>
                </c:pt>
              </c:strCache>
            </c:strRef>
          </c:cat>
          <c:val>
            <c:numRef>
              <c:f>('SUPPORT FORMALISATION'!$G$69,'SUPPORT FORMALISATION'!$J$69,'SUPPORT FORMALISATION'!$M$69,'SUPPORT FORMALISATION'!$P$69,'SUPPORT FORMALISATION'!$S$69,'SUPPORT FORMALISATION'!$V$69)</c:f>
              <c:numCache>
                <c:formatCode>0.00%</c:formatCode>
                <c:ptCount val="6"/>
                <c:pt idx="0">
                  <c:v>0.18815768952879453</c:v>
                </c:pt>
                <c:pt idx="1">
                  <c:v>0.16675588800992602</c:v>
                </c:pt>
                <c:pt idx="2">
                  <c:v>0.23342878780594831</c:v>
                </c:pt>
                <c:pt idx="3">
                  <c:v>0.24046298099402869</c:v>
                </c:pt>
                <c:pt idx="4">
                  <c:v>0.1165886806865654</c:v>
                </c:pt>
                <c:pt idx="5">
                  <c:v>5.4605972974737099E-2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03-4D70-8ECB-0D04B0EEC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Coût Horaire en fonction de la pratique</a:t>
            </a:r>
          </a:p>
        </c:rich>
      </c:tx>
      <c:layout/>
      <c:overlay val="0"/>
    </c:title>
    <c:autoTitleDeleted val="0"/>
    <c:view3D>
      <c:rotX val="31"/>
      <c:rotY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Coût Horaire on fonction de la pratique</c:v>
          </c:tx>
          <c:spPr>
            <a:gradFill flip="none" rotWithShape="1">
              <a:gsLst>
                <a:gs pos="35000">
                  <a:srgbClr val="FFFF00"/>
                </a:gs>
                <a:gs pos="100000">
                  <a:srgbClr val="FF0000"/>
                </a:gs>
              </a:gsLst>
              <a:lin ang="0" scaled="1"/>
              <a:tileRect/>
            </a:gradFill>
          </c:spPr>
          <c:invertIfNegative val="0"/>
          <c:cat>
            <c:strRef>
              <c:f>'SUPPORT FORMALISATION'!$E$58:$E$66</c:f>
              <c:strCache>
                <c:ptCount val="9"/>
                <c:pt idx="0">
                  <c:v>Aviron </c:v>
                </c:pt>
                <c:pt idx="1">
                  <c:v>Vol à Voile</c:v>
                </c:pt>
                <c:pt idx="2">
                  <c:v>Football</c:v>
                </c:pt>
                <c:pt idx="3">
                  <c:v>Basket ball</c:v>
                </c:pt>
                <c:pt idx="4">
                  <c:v>Body Bulding</c:v>
                </c:pt>
                <c:pt idx="5">
                  <c:v>Gym Volontaire</c:v>
                </c:pt>
                <c:pt idx="6">
                  <c:v>Volley Ball</c:v>
                </c:pt>
                <c:pt idx="7">
                  <c:v>Patinage </c:v>
                </c:pt>
                <c:pt idx="8">
                  <c:v>Athlétisme </c:v>
                </c:pt>
              </c:strCache>
            </c:strRef>
          </c:cat>
          <c:val>
            <c:numRef>
              <c:f>'SUPPORT FORMALISATION'!$AG$58:$AG$66</c:f>
              <c:numCache>
                <c:formatCode>#\ ##0.00\ "€";[Red]#\ ##0.00\ "€"</c:formatCode>
                <c:ptCount val="9"/>
                <c:pt idx="0">
                  <c:v>16.8</c:v>
                </c:pt>
                <c:pt idx="1">
                  <c:v>16.5</c:v>
                </c:pt>
                <c:pt idx="2">
                  <c:v>15.2</c:v>
                </c:pt>
                <c:pt idx="3">
                  <c:v>14.6</c:v>
                </c:pt>
                <c:pt idx="4">
                  <c:v>14.5</c:v>
                </c:pt>
                <c:pt idx="5">
                  <c:v>14</c:v>
                </c:pt>
                <c:pt idx="6">
                  <c:v>13.4</c:v>
                </c:pt>
                <c:pt idx="7">
                  <c:v>12.9</c:v>
                </c:pt>
                <c:pt idx="8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F-4206-A329-00158078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132416"/>
        <c:axId val="63133952"/>
        <c:axId val="0"/>
      </c:bar3DChart>
      <c:catAx>
        <c:axId val="63132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63133952"/>
        <c:crosses val="autoZero"/>
        <c:auto val="1"/>
        <c:lblAlgn val="ctr"/>
        <c:lblOffset val="100"/>
        <c:noMultiLvlLbl val="0"/>
      </c:catAx>
      <c:valAx>
        <c:axId val="63133952"/>
        <c:scaling>
          <c:orientation val="minMax"/>
        </c:scaling>
        <c:delete val="0"/>
        <c:axPos val="b"/>
        <c:majorGridlines/>
        <c:numFmt formatCode="#\ ##0.00\ &quot;€&quot;;[Red]#\ ##0.00\ &quot;€&quot;" sourceLinked="1"/>
        <c:majorTickMark val="out"/>
        <c:minorTickMark val="none"/>
        <c:tickLblPos val="nextTo"/>
        <c:crossAx val="6313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5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Temps de pratique par semaine </c:v>
          </c:tx>
          <c:invertIfNegative val="0"/>
          <c:cat>
            <c:strRef>
              <c:f>'SUPPORT FORMALISATION'!$E$58:$E$66</c:f>
              <c:strCache>
                <c:ptCount val="9"/>
                <c:pt idx="0">
                  <c:v>Aviron </c:v>
                </c:pt>
                <c:pt idx="1">
                  <c:v>Vol à Voile</c:v>
                </c:pt>
                <c:pt idx="2">
                  <c:v>Football</c:v>
                </c:pt>
                <c:pt idx="3">
                  <c:v>Basket ball</c:v>
                </c:pt>
                <c:pt idx="4">
                  <c:v>Body Bulding</c:v>
                </c:pt>
                <c:pt idx="5">
                  <c:v>Gym Volontaire</c:v>
                </c:pt>
                <c:pt idx="6">
                  <c:v>Volley Ball</c:v>
                </c:pt>
                <c:pt idx="7">
                  <c:v>Patinage </c:v>
                </c:pt>
                <c:pt idx="8">
                  <c:v>Athlétisme </c:v>
                </c:pt>
              </c:strCache>
            </c:strRef>
          </c:cat>
          <c:val>
            <c:numRef>
              <c:f>'SUPPORT FORMALISATION'!$AC$58:$AC$66</c:f>
              <c:numCache>
                <c:formatCode>0.00</c:formatCode>
                <c:ptCount val="9"/>
                <c:pt idx="0">
                  <c:v>4.041895604395604</c:v>
                </c:pt>
                <c:pt idx="1">
                  <c:v>6.6375291375291372</c:v>
                </c:pt>
                <c:pt idx="2">
                  <c:v>2.4342105263157894</c:v>
                </c:pt>
                <c:pt idx="3">
                  <c:v>2.8503688092729189</c:v>
                </c:pt>
                <c:pt idx="4">
                  <c:v>6.2082228116710878</c:v>
                </c:pt>
                <c:pt idx="5">
                  <c:v>0.85851648351648358</c:v>
                </c:pt>
                <c:pt idx="6">
                  <c:v>2.8846153846153846</c:v>
                </c:pt>
                <c:pt idx="7">
                  <c:v>4.7927847346451999</c:v>
                </c:pt>
                <c:pt idx="8">
                  <c:v>4.4337606837606831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B-4954-9D0C-6736DDBC1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3449344"/>
        <c:axId val="63463424"/>
        <c:axId val="0"/>
      </c:bar3DChart>
      <c:catAx>
        <c:axId val="6344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fr-FR"/>
          </a:p>
        </c:txPr>
        <c:crossAx val="63463424"/>
        <c:crosses val="autoZero"/>
        <c:auto val="1"/>
        <c:lblAlgn val="ctr"/>
        <c:lblOffset val="100"/>
        <c:noMultiLvlLbl val="0"/>
      </c:catAx>
      <c:valAx>
        <c:axId val="63463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344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Composition du coût moyen de la pratique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74592349713285"/>
          <c:y val="0.19081013002222491"/>
          <c:w val="0.6739172833393392"/>
          <c:h val="0.62970285436869133"/>
        </c:manualLayout>
      </c:layout>
      <c:pie3DChart>
        <c:varyColors val="1"/>
        <c:ser>
          <c:idx val="0"/>
          <c:order val="0"/>
          <c:tx>
            <c:v>Composition moyen du coût de la pratique</c:v>
          </c:tx>
          <c:explosion val="25"/>
          <c:dLbls>
            <c:dLbl>
              <c:idx val="1"/>
              <c:layout>
                <c:manualLayout>
                  <c:x val="-3.3403768452071343E-3"/>
                  <c:y val="-0.1871682703793498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3B7-4A4C-9C0F-9244E016780B}"/>
                </c:ext>
              </c:extLst>
            </c:dLbl>
            <c:dLbl>
              <c:idx val="2"/>
              <c:layout>
                <c:manualLayout>
                  <c:x val="6.4917164305504149E-2"/>
                  <c:y val="-8.942375378058163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B7-4A4C-9C0F-9244E016780B}"/>
                </c:ext>
              </c:extLst>
            </c:dLbl>
            <c:dLbl>
              <c:idx val="3"/>
              <c:layout>
                <c:manualLayout>
                  <c:x val="2.5576197650080474E-2"/>
                  <c:y val="0.192090552192126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B7-4A4C-9C0F-9244E016780B}"/>
                </c:ext>
              </c:extLst>
            </c:dLbl>
            <c:dLbl>
              <c:idx val="5"/>
              <c:layout>
                <c:manualLayout>
                  <c:x val="5.4716630455805403E-2"/>
                  <c:y val="-2.674455123932006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B7-4A4C-9C0F-9244E01678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('CORRECTION EN CAS DE DIFFICULTE'!$F$3,'CORRECTION EN CAS DE DIFFICULTE'!$I$3,'CORRECTION EN CAS DE DIFFICULTE'!$L$3,'CORRECTION EN CAS DE DIFFICULTE'!$O$3,'CORRECTION EN CAS DE DIFFICULTE'!$R$3,'CORRECTION EN CAS DE DIFFICULTE'!$U$3)</c:f>
              <c:strCache>
                <c:ptCount val="6"/>
                <c:pt idx="0">
                  <c:v>Coût administratif (licence,cotisation,inscription</c:v>
                </c:pt>
                <c:pt idx="1">
                  <c:v>Coût lié au cadre de la pratique (boisson, location)</c:v>
                </c:pt>
                <c:pt idx="2">
                  <c:v>Coût des déplacements</c:v>
                </c:pt>
                <c:pt idx="3">
                  <c:v>Coût de la tenue</c:v>
                </c:pt>
                <c:pt idx="4">
                  <c:v>Coût du matériel </c:v>
                </c:pt>
                <c:pt idx="5">
                  <c:v>Coût annexe (information, alimentation particulière)</c:v>
                </c:pt>
              </c:strCache>
            </c:strRef>
          </c:cat>
          <c:val>
            <c:numRef>
              <c:f>('CORRECTION EN CAS DE DIFFICULTE'!$G$16,'CORRECTION EN CAS DE DIFFICULTE'!$J$16,'CORRECTION EN CAS DE DIFFICULTE'!$M$16,'CORRECTION EN CAS DE DIFFICULTE'!$P$16,'CORRECTION EN CAS DE DIFFICULTE'!$S$16,'CORRECTION EN CAS DE DIFFICULTE'!$V$16)</c:f>
              <c:numCache>
                <c:formatCode>0.00%</c:formatCode>
                <c:ptCount val="6"/>
                <c:pt idx="0">
                  <c:v>0.18815768952879453</c:v>
                </c:pt>
                <c:pt idx="1">
                  <c:v>0.16675588800992602</c:v>
                </c:pt>
                <c:pt idx="2">
                  <c:v>0.23342878780594831</c:v>
                </c:pt>
                <c:pt idx="3">
                  <c:v>0.24046298099402869</c:v>
                </c:pt>
                <c:pt idx="4">
                  <c:v>0.1165886806865654</c:v>
                </c:pt>
                <c:pt idx="5">
                  <c:v>5.4605972974737099E-2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B7-4A4C-9C0F-9244E0167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Coût Horaire en fonction de la pratique</a:t>
            </a:r>
          </a:p>
        </c:rich>
      </c:tx>
      <c:layout/>
      <c:overlay val="0"/>
    </c:title>
    <c:autoTitleDeleted val="0"/>
    <c:view3D>
      <c:rotX val="31"/>
      <c:rotY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Coût Horaire on fonction de la pratique</c:v>
          </c:tx>
          <c:spPr>
            <a:gradFill flip="none" rotWithShape="1">
              <a:gsLst>
                <a:gs pos="35000">
                  <a:srgbClr val="FFFF00"/>
                </a:gs>
                <a:gs pos="100000">
                  <a:srgbClr val="FF0000"/>
                </a:gs>
              </a:gsLst>
              <a:lin ang="0" scaled="1"/>
              <a:tileRect/>
            </a:gradFill>
          </c:spPr>
          <c:invertIfNegative val="0"/>
          <c:cat>
            <c:strRef>
              <c:f>'CORRECTION EN CAS DE DIFFICULTE'!$E$5:$E$13</c:f>
              <c:strCache>
                <c:ptCount val="9"/>
                <c:pt idx="0">
                  <c:v>Aviron </c:v>
                </c:pt>
                <c:pt idx="1">
                  <c:v>Vol à Voile</c:v>
                </c:pt>
                <c:pt idx="2">
                  <c:v>Football</c:v>
                </c:pt>
                <c:pt idx="3">
                  <c:v>Basket ball</c:v>
                </c:pt>
                <c:pt idx="4">
                  <c:v>Body Bulding</c:v>
                </c:pt>
                <c:pt idx="5">
                  <c:v>Gym Volontaire</c:v>
                </c:pt>
                <c:pt idx="6">
                  <c:v>Volley Ball</c:v>
                </c:pt>
                <c:pt idx="7">
                  <c:v>Patinage </c:v>
                </c:pt>
                <c:pt idx="8">
                  <c:v>Athlétisme </c:v>
                </c:pt>
              </c:strCache>
            </c:strRef>
          </c:cat>
          <c:val>
            <c:numRef>
              <c:f>'CORRECTION EN CAS DE DIFFICULTE'!$AG$5:$AG$13</c:f>
              <c:numCache>
                <c:formatCode>#\ ##0.00\ "€";[Red]#\ ##0.00\ "€"</c:formatCode>
                <c:ptCount val="9"/>
                <c:pt idx="0">
                  <c:v>16.8</c:v>
                </c:pt>
                <c:pt idx="1">
                  <c:v>16.5</c:v>
                </c:pt>
                <c:pt idx="2">
                  <c:v>15.2</c:v>
                </c:pt>
                <c:pt idx="3">
                  <c:v>14.6</c:v>
                </c:pt>
                <c:pt idx="4">
                  <c:v>14.5</c:v>
                </c:pt>
                <c:pt idx="5">
                  <c:v>14</c:v>
                </c:pt>
                <c:pt idx="6">
                  <c:v>13.4</c:v>
                </c:pt>
                <c:pt idx="7">
                  <c:v>12.9</c:v>
                </c:pt>
                <c:pt idx="8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1-4123-B536-89ACDFFD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132416"/>
        <c:axId val="63133952"/>
        <c:axId val="0"/>
      </c:bar3DChart>
      <c:catAx>
        <c:axId val="63132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63133952"/>
        <c:crosses val="autoZero"/>
        <c:auto val="1"/>
        <c:lblAlgn val="ctr"/>
        <c:lblOffset val="100"/>
        <c:noMultiLvlLbl val="0"/>
      </c:catAx>
      <c:valAx>
        <c:axId val="63133952"/>
        <c:scaling>
          <c:orientation val="minMax"/>
        </c:scaling>
        <c:delete val="0"/>
        <c:axPos val="b"/>
        <c:majorGridlines/>
        <c:numFmt formatCode="#\ ##0.00\ &quot;€&quot;;[Red]#\ ##0.00\ &quot;€&quot;" sourceLinked="1"/>
        <c:majorTickMark val="out"/>
        <c:minorTickMark val="none"/>
        <c:tickLblPos val="nextTo"/>
        <c:crossAx val="6313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5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Temps de pratique par semaine </c:v>
          </c:tx>
          <c:invertIfNegative val="0"/>
          <c:cat>
            <c:strRef>
              <c:f>'CORRECTION EN CAS DE DIFFICULTE'!$E$5:$E$13</c:f>
              <c:strCache>
                <c:ptCount val="9"/>
                <c:pt idx="0">
                  <c:v>Aviron </c:v>
                </c:pt>
                <c:pt idx="1">
                  <c:v>Vol à Voile</c:v>
                </c:pt>
                <c:pt idx="2">
                  <c:v>Football</c:v>
                </c:pt>
                <c:pt idx="3">
                  <c:v>Basket ball</c:v>
                </c:pt>
                <c:pt idx="4">
                  <c:v>Body Bulding</c:v>
                </c:pt>
                <c:pt idx="5">
                  <c:v>Gym Volontaire</c:v>
                </c:pt>
                <c:pt idx="6">
                  <c:v>Volley Ball</c:v>
                </c:pt>
                <c:pt idx="7">
                  <c:v>Patinage </c:v>
                </c:pt>
                <c:pt idx="8">
                  <c:v>Athlétisme </c:v>
                </c:pt>
              </c:strCache>
            </c:strRef>
          </c:cat>
          <c:val>
            <c:numRef>
              <c:f>'CORRECTION EN CAS DE DIFFICULTE'!$AC$5:$AC$13</c:f>
              <c:numCache>
                <c:formatCode>0.00</c:formatCode>
                <c:ptCount val="9"/>
                <c:pt idx="0">
                  <c:v>4.041895604395604</c:v>
                </c:pt>
                <c:pt idx="1">
                  <c:v>6.6375291375291372</c:v>
                </c:pt>
                <c:pt idx="2">
                  <c:v>2.4342105263157894</c:v>
                </c:pt>
                <c:pt idx="3">
                  <c:v>2.8503688092729189</c:v>
                </c:pt>
                <c:pt idx="4">
                  <c:v>6.2082228116710878</c:v>
                </c:pt>
                <c:pt idx="5">
                  <c:v>0.85851648351648358</c:v>
                </c:pt>
                <c:pt idx="6">
                  <c:v>2.8846153846153846</c:v>
                </c:pt>
                <c:pt idx="7">
                  <c:v>4.7927847346451999</c:v>
                </c:pt>
                <c:pt idx="8">
                  <c:v>4.4337606837606831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0-474B-B4A7-02F902B87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3449344"/>
        <c:axId val="63463424"/>
        <c:axId val="0"/>
      </c:bar3DChart>
      <c:catAx>
        <c:axId val="6344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fr-FR"/>
          </a:p>
        </c:txPr>
        <c:crossAx val="63463424"/>
        <c:crosses val="autoZero"/>
        <c:auto val="1"/>
        <c:lblAlgn val="ctr"/>
        <c:lblOffset val="100"/>
        <c:noMultiLvlLbl val="0"/>
      </c:catAx>
      <c:valAx>
        <c:axId val="63463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344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142876</xdr:colOff>
      <xdr:row>99</xdr:row>
      <xdr:rowOff>34923</xdr:rowOff>
    </xdr:from>
    <xdr:to>
      <xdr:col>17</xdr:col>
      <xdr:colOff>638177</xdr:colOff>
      <xdr:row>140</xdr:row>
      <xdr:rowOff>47624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154516</xdr:colOff>
      <xdr:row>99</xdr:row>
      <xdr:rowOff>47625</xdr:rowOff>
    </xdr:from>
    <xdr:to>
      <xdr:col>33</xdr:col>
      <xdr:colOff>0</xdr:colOff>
      <xdr:row>140</xdr:row>
      <xdr:rowOff>23813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738187</xdr:colOff>
      <xdr:row>71</xdr:row>
      <xdr:rowOff>47095</xdr:rowOff>
    </xdr:from>
    <xdr:to>
      <xdr:col>33</xdr:col>
      <xdr:colOff>47625</xdr:colOff>
      <xdr:row>97</xdr:row>
      <xdr:rowOff>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44</xdr:row>
      <xdr:rowOff>177798</xdr:rowOff>
    </xdr:from>
    <xdr:to>
      <xdr:col>12</xdr:col>
      <xdr:colOff>885827</xdr:colOff>
      <xdr:row>86</xdr:row>
      <xdr:rowOff>-1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249766</xdr:colOff>
      <xdr:row>45</xdr:row>
      <xdr:rowOff>0</xdr:rowOff>
    </xdr:from>
    <xdr:to>
      <xdr:col>27</xdr:col>
      <xdr:colOff>0</xdr:colOff>
      <xdr:row>85</xdr:row>
      <xdr:rowOff>166688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166687</xdr:colOff>
      <xdr:row>17</xdr:row>
      <xdr:rowOff>94720</xdr:rowOff>
    </xdr:from>
    <xdr:to>
      <xdr:col>30</xdr:col>
      <xdr:colOff>0</xdr:colOff>
      <xdr:row>43</xdr:row>
      <xdr:rowOff>47625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97"/>
  <sheetViews>
    <sheetView tabSelected="1" zoomScale="50" zoomScaleNormal="50" zoomScalePageLayoutView="75" workbookViewId="0">
      <pane xSplit="10695" ySplit="4395" topLeftCell="M54"/>
      <selection activeCell="E21" sqref="E21"/>
      <selection pane="topRight" activeCell="M1" sqref="M1"/>
      <selection pane="bottomLeft" activeCell="A24" sqref="A24"/>
      <selection pane="bottomRight" activeCell="M58" sqref="M58"/>
    </sheetView>
  </sheetViews>
  <sheetFormatPr baseColWidth="10" defaultRowHeight="15.75" x14ac:dyDescent="0.25"/>
  <cols>
    <col min="1" max="1" width="13.375" bestFit="1" customWidth="1"/>
    <col min="2" max="2" width="19.375" customWidth="1"/>
    <col min="3" max="3" width="15.625" customWidth="1"/>
    <col min="4" max="4" width="19.875" customWidth="1"/>
    <col min="5" max="5" width="13.875" customWidth="1"/>
    <col min="6" max="6" width="11.25" customWidth="1"/>
    <col min="7" max="7" width="13.625" customWidth="1"/>
    <col min="8" max="8" width="13.5" customWidth="1"/>
    <col min="9" max="9" width="11.875" customWidth="1"/>
    <col min="10" max="10" width="14.625" customWidth="1"/>
    <col min="11" max="11" width="13.625" customWidth="1"/>
    <col min="12" max="12" width="11.5" customWidth="1"/>
    <col min="13" max="13" width="14.625" customWidth="1"/>
    <col min="14" max="14" width="12.375" customWidth="1"/>
    <col min="15" max="15" width="9.625" customWidth="1"/>
    <col min="16" max="16" width="15.625" customWidth="1"/>
    <col min="17" max="17" width="17.375" customWidth="1"/>
    <col min="18" max="18" width="12.125" customWidth="1"/>
    <col min="19" max="19" width="15.375" customWidth="1"/>
    <col min="20" max="20" width="17.25" customWidth="1"/>
    <col min="21" max="21" width="10.5" customWidth="1"/>
    <col min="22" max="22" width="15.875" customWidth="1"/>
    <col min="23" max="23" width="13.875" customWidth="1"/>
    <col min="24" max="24" width="1.875" customWidth="1"/>
    <col min="25" max="25" width="13.75" customWidth="1"/>
    <col min="26" max="26" width="1.875" customWidth="1"/>
    <col min="27" max="27" width="16" customWidth="1"/>
    <col min="28" max="28" width="2.375" customWidth="1"/>
    <col min="29" max="29" width="17.125" customWidth="1"/>
    <col min="30" max="30" width="2.625" customWidth="1"/>
    <col min="31" max="31" width="15.375" customWidth="1"/>
    <col min="32" max="32" width="3.125" customWidth="1"/>
    <col min="33" max="33" width="12.875" customWidth="1"/>
    <col min="34" max="35" width="18.25" customWidth="1"/>
  </cols>
  <sheetData>
    <row r="2" spans="2:36" x14ac:dyDescent="0.25">
      <c r="B2" s="108" t="s">
        <v>67</v>
      </c>
      <c r="C2" s="108"/>
    </row>
    <row r="3" spans="2:36" x14ac:dyDescent="0.25">
      <c r="B3" s="39" t="s">
        <v>66</v>
      </c>
    </row>
    <row r="4" spans="2:36" x14ac:dyDescent="0.25">
      <c r="B4" s="39"/>
    </row>
    <row r="5" spans="2:36" ht="16.5" thickBot="1" x14ac:dyDescent="0.3">
      <c r="G5" s="61" t="s">
        <v>30</v>
      </c>
      <c r="H5" s="61" t="s">
        <v>38</v>
      </c>
      <c r="J5" s="61" t="s">
        <v>30</v>
      </c>
      <c r="K5" s="61" t="s">
        <v>38</v>
      </c>
      <c r="M5" s="61" t="s">
        <v>30</v>
      </c>
      <c r="N5" s="61" t="s">
        <v>38</v>
      </c>
      <c r="P5" s="61" t="s">
        <v>30</v>
      </c>
      <c r="Q5" s="61" t="s">
        <v>38</v>
      </c>
      <c r="S5" s="61" t="s">
        <v>30</v>
      </c>
      <c r="T5" s="61" t="s">
        <v>38</v>
      </c>
      <c r="V5" s="61" t="s">
        <v>30</v>
      </c>
      <c r="W5" s="61" t="s">
        <v>38</v>
      </c>
      <c r="X5" s="62"/>
      <c r="Y5" s="61" t="s">
        <v>28</v>
      </c>
      <c r="Z5" s="63"/>
      <c r="AA5" s="61" t="s">
        <v>33</v>
      </c>
      <c r="AB5" s="63"/>
      <c r="AC5" s="61" t="s">
        <v>33</v>
      </c>
      <c r="AD5" s="63"/>
      <c r="AE5" s="61" t="s">
        <v>38</v>
      </c>
      <c r="AF5" s="63"/>
    </row>
    <row r="6" spans="2:36" ht="59.25" customHeight="1" thickBot="1" x14ac:dyDescent="0.3">
      <c r="F6" s="103" t="s">
        <v>4</v>
      </c>
      <c r="G6" s="104"/>
      <c r="H6" s="105"/>
      <c r="I6" s="104" t="s">
        <v>5</v>
      </c>
      <c r="J6" s="104"/>
      <c r="K6" s="104"/>
      <c r="L6" s="103" t="s">
        <v>6</v>
      </c>
      <c r="M6" s="104"/>
      <c r="N6" s="105"/>
      <c r="O6" s="104" t="s">
        <v>7</v>
      </c>
      <c r="P6" s="104"/>
      <c r="Q6" s="104"/>
      <c r="R6" s="103" t="s">
        <v>8</v>
      </c>
      <c r="S6" s="104"/>
      <c r="T6" s="105"/>
      <c r="U6" s="103" t="s">
        <v>9</v>
      </c>
      <c r="V6" s="104"/>
      <c r="W6" s="105"/>
      <c r="X6" s="83"/>
      <c r="Y6" s="86" t="s">
        <v>29</v>
      </c>
      <c r="Z6" s="64"/>
      <c r="AA6" s="65" t="s">
        <v>36</v>
      </c>
      <c r="AB6" s="66"/>
      <c r="AC6" s="65" t="s">
        <v>35</v>
      </c>
      <c r="AD6" s="66"/>
      <c r="AE6" s="65" t="s">
        <v>39</v>
      </c>
      <c r="AF6" s="66"/>
      <c r="AG6" s="67" t="s">
        <v>10</v>
      </c>
    </row>
    <row r="7" spans="2:36" ht="48.75" customHeight="1" x14ac:dyDescent="0.25">
      <c r="B7" s="6" t="s">
        <v>1</v>
      </c>
      <c r="C7" s="7" t="s">
        <v>0</v>
      </c>
      <c r="D7" s="7" t="s">
        <v>2</v>
      </c>
      <c r="E7" s="15" t="s">
        <v>3</v>
      </c>
      <c r="F7" s="71" t="s">
        <v>32</v>
      </c>
      <c r="G7" s="55" t="s">
        <v>31</v>
      </c>
      <c r="H7" s="72" t="s">
        <v>37</v>
      </c>
      <c r="I7" s="69" t="s">
        <v>32</v>
      </c>
      <c r="J7" s="55" t="s">
        <v>31</v>
      </c>
      <c r="K7" s="77" t="s">
        <v>37</v>
      </c>
      <c r="L7" s="71" t="s">
        <v>32</v>
      </c>
      <c r="M7" s="55" t="s">
        <v>31</v>
      </c>
      <c r="N7" s="72" t="s">
        <v>37</v>
      </c>
      <c r="O7" s="69" t="s">
        <v>32</v>
      </c>
      <c r="P7" s="55" t="s">
        <v>31</v>
      </c>
      <c r="Q7" s="77" t="s">
        <v>37</v>
      </c>
      <c r="R7" s="71" t="s">
        <v>32</v>
      </c>
      <c r="S7" s="55" t="s">
        <v>31</v>
      </c>
      <c r="T7" s="72" t="s">
        <v>37</v>
      </c>
      <c r="U7" s="71" t="s">
        <v>32</v>
      </c>
      <c r="V7" s="55" t="s">
        <v>31</v>
      </c>
      <c r="W7" s="72" t="s">
        <v>37</v>
      </c>
      <c r="X7" s="28"/>
      <c r="Y7" s="87" t="s">
        <v>32</v>
      </c>
      <c r="Z7" s="28"/>
      <c r="AA7" s="87" t="s">
        <v>34</v>
      </c>
      <c r="AB7" s="82"/>
      <c r="AC7" s="55" t="s">
        <v>34</v>
      </c>
      <c r="AD7" s="56"/>
      <c r="AE7" s="55"/>
      <c r="AF7" s="56"/>
      <c r="AG7" s="57" t="s">
        <v>58</v>
      </c>
    </row>
    <row r="8" spans="2:36" x14ac:dyDescent="0.25">
      <c r="B8" s="8" t="s">
        <v>11</v>
      </c>
      <c r="C8" s="4" t="s">
        <v>13</v>
      </c>
      <c r="D8" s="4" t="s">
        <v>17</v>
      </c>
      <c r="E8" s="19" t="s">
        <v>19</v>
      </c>
      <c r="F8" s="25">
        <v>824</v>
      </c>
      <c r="G8" s="17"/>
      <c r="H8" s="73"/>
      <c r="I8" s="22">
        <v>260</v>
      </c>
      <c r="J8" s="17"/>
      <c r="K8" s="78"/>
      <c r="L8" s="25">
        <v>373</v>
      </c>
      <c r="M8" s="17"/>
      <c r="N8" s="73"/>
      <c r="O8" s="22">
        <v>388</v>
      </c>
      <c r="P8" s="17"/>
      <c r="Q8" s="78"/>
      <c r="R8" s="25">
        <v>1634</v>
      </c>
      <c r="S8" s="17"/>
      <c r="T8" s="73"/>
      <c r="U8" s="25">
        <v>52</v>
      </c>
      <c r="V8" s="17"/>
      <c r="W8" s="73"/>
      <c r="X8" s="84"/>
      <c r="Y8" s="95"/>
      <c r="Z8" s="29"/>
      <c r="AA8" s="95"/>
      <c r="AB8" s="93"/>
      <c r="AC8" s="30"/>
      <c r="AD8" s="31"/>
      <c r="AE8" s="30"/>
      <c r="AF8" s="31"/>
      <c r="AG8" s="9">
        <v>16.8</v>
      </c>
      <c r="AJ8" s="50"/>
    </row>
    <row r="9" spans="2:36" x14ac:dyDescent="0.25">
      <c r="B9" s="10" t="s">
        <v>11</v>
      </c>
      <c r="C9" s="5" t="s">
        <v>53</v>
      </c>
      <c r="D9" s="5" t="s">
        <v>18</v>
      </c>
      <c r="E9" s="20" t="s">
        <v>20</v>
      </c>
      <c r="F9" s="26">
        <v>1405</v>
      </c>
      <c r="G9" s="18"/>
      <c r="H9" s="74"/>
      <c r="I9" s="23">
        <v>1458</v>
      </c>
      <c r="J9" s="18"/>
      <c r="K9" s="79"/>
      <c r="L9" s="26">
        <v>1278</v>
      </c>
      <c r="M9" s="18"/>
      <c r="N9" s="74"/>
      <c r="O9" s="23">
        <v>437</v>
      </c>
      <c r="P9" s="18"/>
      <c r="Q9" s="79"/>
      <c r="R9" s="26">
        <v>971</v>
      </c>
      <c r="S9" s="18"/>
      <c r="T9" s="74"/>
      <c r="U9" s="26">
        <v>146</v>
      </c>
      <c r="V9" s="18"/>
      <c r="W9" s="74"/>
      <c r="X9" s="84"/>
      <c r="Y9" s="96"/>
      <c r="Z9" s="29"/>
      <c r="AA9" s="96"/>
      <c r="AB9" s="93"/>
      <c r="AC9" s="54"/>
      <c r="AD9" s="31"/>
      <c r="AE9" s="54"/>
      <c r="AF9" s="31"/>
      <c r="AG9" s="11">
        <v>16.5</v>
      </c>
    </row>
    <row r="10" spans="2:36" x14ac:dyDescent="0.25">
      <c r="B10" s="8" t="s">
        <v>12</v>
      </c>
      <c r="C10" s="4" t="s">
        <v>54</v>
      </c>
      <c r="D10" s="4" t="s">
        <v>17</v>
      </c>
      <c r="E10" s="19" t="s">
        <v>21</v>
      </c>
      <c r="F10" s="25">
        <v>131</v>
      </c>
      <c r="G10" s="17"/>
      <c r="H10" s="73"/>
      <c r="I10" s="22">
        <v>292</v>
      </c>
      <c r="J10" s="17"/>
      <c r="K10" s="78"/>
      <c r="L10" s="25">
        <v>630</v>
      </c>
      <c r="M10" s="17"/>
      <c r="N10" s="73"/>
      <c r="O10" s="22">
        <v>659</v>
      </c>
      <c r="P10" s="17"/>
      <c r="Q10" s="78"/>
      <c r="R10" s="25">
        <v>41</v>
      </c>
      <c r="S10" s="17"/>
      <c r="T10" s="73"/>
      <c r="U10" s="25">
        <v>171</v>
      </c>
      <c r="V10" s="17"/>
      <c r="W10" s="73"/>
      <c r="X10" s="84"/>
      <c r="Y10" s="95"/>
      <c r="Z10" s="29"/>
      <c r="AA10" s="95"/>
      <c r="AB10" s="93"/>
      <c r="AC10" s="30"/>
      <c r="AD10" s="31"/>
      <c r="AE10" s="30"/>
      <c r="AF10" s="31"/>
      <c r="AG10" s="9">
        <v>15.2</v>
      </c>
    </row>
    <row r="11" spans="2:36" x14ac:dyDescent="0.25">
      <c r="B11" s="10" t="s">
        <v>12</v>
      </c>
      <c r="C11" s="5" t="s">
        <v>54</v>
      </c>
      <c r="D11" s="5" t="s">
        <v>17</v>
      </c>
      <c r="E11" s="20" t="s">
        <v>22</v>
      </c>
      <c r="F11" s="26">
        <v>162</v>
      </c>
      <c r="G11" s="18"/>
      <c r="H11" s="74"/>
      <c r="I11" s="23">
        <v>424</v>
      </c>
      <c r="J11" s="18"/>
      <c r="K11" s="79"/>
      <c r="L11" s="26">
        <v>529</v>
      </c>
      <c r="M11" s="18"/>
      <c r="N11" s="74"/>
      <c r="O11" s="23">
        <v>821</v>
      </c>
      <c r="P11" s="18"/>
      <c r="Q11" s="79"/>
      <c r="R11" s="26">
        <v>76</v>
      </c>
      <c r="S11" s="18"/>
      <c r="T11" s="74"/>
      <c r="U11" s="26">
        <v>152</v>
      </c>
      <c r="V11" s="18"/>
      <c r="W11" s="74"/>
      <c r="X11" s="84"/>
      <c r="Y11" s="96"/>
      <c r="Z11" s="29"/>
      <c r="AA11" s="96"/>
      <c r="AB11" s="93"/>
      <c r="AC11" s="54"/>
      <c r="AD11" s="31"/>
      <c r="AE11" s="54"/>
      <c r="AF11" s="31"/>
      <c r="AG11" s="11">
        <v>14.6</v>
      </c>
    </row>
    <row r="12" spans="2:36" x14ac:dyDescent="0.25">
      <c r="B12" s="8" t="s">
        <v>11</v>
      </c>
      <c r="C12" s="4" t="s">
        <v>55</v>
      </c>
      <c r="D12" s="4" t="s">
        <v>18</v>
      </c>
      <c r="E12" s="19" t="s">
        <v>23</v>
      </c>
      <c r="F12" s="25">
        <v>2393</v>
      </c>
      <c r="G12" s="17"/>
      <c r="H12" s="73"/>
      <c r="I12" s="22">
        <v>486</v>
      </c>
      <c r="J12" s="17"/>
      <c r="K12" s="78"/>
      <c r="L12" s="25">
        <v>844</v>
      </c>
      <c r="M12" s="17"/>
      <c r="N12" s="73"/>
      <c r="O12" s="22">
        <v>580</v>
      </c>
      <c r="P12" s="17"/>
      <c r="Q12" s="78"/>
      <c r="R12" s="25">
        <v>27</v>
      </c>
      <c r="S12" s="17"/>
      <c r="T12" s="73"/>
      <c r="U12" s="25">
        <v>351</v>
      </c>
      <c r="V12" s="17"/>
      <c r="W12" s="73"/>
      <c r="X12" s="84"/>
      <c r="Y12" s="95"/>
      <c r="Z12" s="29"/>
      <c r="AA12" s="95"/>
      <c r="AB12" s="93"/>
      <c r="AC12" s="30"/>
      <c r="AD12" s="31"/>
      <c r="AE12" s="30"/>
      <c r="AF12" s="31"/>
      <c r="AG12" s="9">
        <v>14.5</v>
      </c>
    </row>
    <row r="13" spans="2:36" x14ac:dyDescent="0.25">
      <c r="B13" s="10" t="s">
        <v>11</v>
      </c>
      <c r="C13" s="5" t="s">
        <v>55</v>
      </c>
      <c r="D13" s="5" t="s">
        <v>18</v>
      </c>
      <c r="E13" s="20" t="s">
        <v>24</v>
      </c>
      <c r="F13" s="26">
        <v>181</v>
      </c>
      <c r="G13" s="18"/>
      <c r="H13" s="74"/>
      <c r="I13" s="23">
        <v>51</v>
      </c>
      <c r="J13" s="18"/>
      <c r="K13" s="79"/>
      <c r="L13" s="26">
        <v>125</v>
      </c>
      <c r="M13" s="18"/>
      <c r="N13" s="74"/>
      <c r="O13" s="23">
        <v>243</v>
      </c>
      <c r="P13" s="18"/>
      <c r="Q13" s="79"/>
      <c r="R13" s="26">
        <v>0</v>
      </c>
      <c r="S13" s="18"/>
      <c r="T13" s="74"/>
      <c r="U13" s="26">
        <v>25</v>
      </c>
      <c r="V13" s="18"/>
      <c r="W13" s="74"/>
      <c r="X13" s="84"/>
      <c r="Y13" s="96"/>
      <c r="Z13" s="29"/>
      <c r="AA13" s="96"/>
      <c r="AB13" s="93"/>
      <c r="AC13" s="54"/>
      <c r="AD13" s="31"/>
      <c r="AE13" s="54"/>
      <c r="AF13" s="31"/>
      <c r="AG13" s="11">
        <v>14</v>
      </c>
    </row>
    <row r="14" spans="2:36" x14ac:dyDescent="0.25">
      <c r="B14" s="8" t="s">
        <v>12</v>
      </c>
      <c r="C14" s="4" t="s">
        <v>54</v>
      </c>
      <c r="D14" s="4" t="s">
        <v>17</v>
      </c>
      <c r="E14" s="19" t="s">
        <v>25</v>
      </c>
      <c r="F14" s="25">
        <v>173</v>
      </c>
      <c r="G14" s="17"/>
      <c r="H14" s="73"/>
      <c r="I14" s="22">
        <v>393</v>
      </c>
      <c r="J14" s="17"/>
      <c r="K14" s="78"/>
      <c r="L14" s="25">
        <v>650</v>
      </c>
      <c r="M14" s="17"/>
      <c r="N14" s="73"/>
      <c r="O14" s="22">
        <v>614</v>
      </c>
      <c r="P14" s="17"/>
      <c r="Q14" s="78"/>
      <c r="R14" s="25">
        <v>72</v>
      </c>
      <c r="S14" s="17"/>
      <c r="T14" s="73"/>
      <c r="U14" s="25">
        <v>108</v>
      </c>
      <c r="V14" s="17"/>
      <c r="W14" s="73"/>
      <c r="X14" s="84"/>
      <c r="Y14" s="95"/>
      <c r="Z14" s="29"/>
      <c r="AA14" s="95"/>
      <c r="AB14" s="93"/>
      <c r="AC14" s="30"/>
      <c r="AD14" s="31"/>
      <c r="AE14" s="30"/>
      <c r="AF14" s="31"/>
      <c r="AG14" s="9">
        <v>13.4</v>
      </c>
    </row>
    <row r="15" spans="2:36" x14ac:dyDescent="0.25">
      <c r="B15" s="10" t="s">
        <v>11</v>
      </c>
      <c r="C15" s="5" t="s">
        <v>15</v>
      </c>
      <c r="D15" s="5" t="s">
        <v>17</v>
      </c>
      <c r="E15" s="20" t="s">
        <v>26</v>
      </c>
      <c r="F15" s="26">
        <v>386</v>
      </c>
      <c r="G15" s="18"/>
      <c r="H15" s="74"/>
      <c r="I15" s="23">
        <v>1096</v>
      </c>
      <c r="J15" s="18"/>
      <c r="K15" s="79"/>
      <c r="L15" s="26">
        <v>638</v>
      </c>
      <c r="M15" s="18"/>
      <c r="N15" s="74"/>
      <c r="O15" s="23">
        <v>318</v>
      </c>
      <c r="P15" s="18"/>
      <c r="Q15" s="79"/>
      <c r="R15" s="26">
        <v>750</v>
      </c>
      <c r="S15" s="18"/>
      <c r="T15" s="74"/>
      <c r="U15" s="26">
        <v>27</v>
      </c>
      <c r="V15" s="18"/>
      <c r="W15" s="74"/>
      <c r="X15" s="84"/>
      <c r="Y15" s="96"/>
      <c r="Z15" s="29"/>
      <c r="AA15" s="96"/>
      <c r="AB15" s="93"/>
      <c r="AC15" s="54"/>
      <c r="AD15" s="31"/>
      <c r="AE15" s="54"/>
      <c r="AF15" s="31"/>
      <c r="AG15" s="11">
        <v>12.9</v>
      </c>
    </row>
    <row r="16" spans="2:36" ht="16.5" thickBot="1" x14ac:dyDescent="0.3">
      <c r="B16" s="12" t="s">
        <v>11</v>
      </c>
      <c r="C16" s="13" t="s">
        <v>16</v>
      </c>
      <c r="D16" s="13" t="s">
        <v>17</v>
      </c>
      <c r="E16" s="21" t="s">
        <v>27</v>
      </c>
      <c r="F16" s="27">
        <v>158</v>
      </c>
      <c r="G16" s="58"/>
      <c r="H16" s="75"/>
      <c r="I16" s="24">
        <v>253</v>
      </c>
      <c r="J16" s="58"/>
      <c r="K16" s="80"/>
      <c r="L16" s="27">
        <v>739</v>
      </c>
      <c r="M16" s="58"/>
      <c r="N16" s="75"/>
      <c r="O16" s="24">
        <v>843</v>
      </c>
      <c r="P16" s="58"/>
      <c r="Q16" s="80"/>
      <c r="R16" s="27">
        <v>211</v>
      </c>
      <c r="S16" s="58"/>
      <c r="T16" s="75"/>
      <c r="U16" s="27">
        <v>286</v>
      </c>
      <c r="V16" s="58"/>
      <c r="W16" s="75"/>
      <c r="X16" s="85"/>
      <c r="Y16" s="97"/>
      <c r="Z16" s="92"/>
      <c r="AA16" s="97"/>
      <c r="AB16" s="94"/>
      <c r="AC16" s="59"/>
      <c r="AD16" s="60"/>
      <c r="AE16" s="59"/>
      <c r="AF16" s="60"/>
      <c r="AG16" s="14">
        <v>10.8</v>
      </c>
    </row>
    <row r="17" spans="2:33" x14ac:dyDescent="0.25">
      <c r="F17" s="1"/>
      <c r="G17" s="2"/>
      <c r="H17" s="3"/>
      <c r="L17" s="1"/>
      <c r="M17" s="2"/>
      <c r="N17" s="3"/>
      <c r="R17" s="1"/>
      <c r="S17" s="2"/>
      <c r="T17" s="3"/>
      <c r="U17" s="1"/>
      <c r="V17" s="2"/>
      <c r="W17" s="3"/>
      <c r="X17" s="90"/>
      <c r="Y17" s="88"/>
      <c r="Z17" s="90"/>
      <c r="AA17" s="88"/>
      <c r="AB17" s="90"/>
      <c r="AD17" s="90"/>
      <c r="AF17" s="90"/>
    </row>
    <row r="18" spans="2:33" ht="16.5" thickBot="1" x14ac:dyDescent="0.3">
      <c r="B18" s="16" t="s">
        <v>56</v>
      </c>
      <c r="F18" s="1"/>
      <c r="G18" s="2"/>
      <c r="H18" s="3"/>
      <c r="L18" s="1"/>
      <c r="M18" s="2"/>
      <c r="N18" s="3"/>
      <c r="R18" s="1"/>
      <c r="S18" s="2"/>
      <c r="T18" s="3"/>
      <c r="U18" s="1"/>
      <c r="V18" s="2"/>
      <c r="W18" s="3"/>
      <c r="X18" s="90"/>
      <c r="Y18" s="88"/>
      <c r="Z18" s="90"/>
      <c r="AA18" s="88"/>
      <c r="AB18" s="90"/>
      <c r="AD18" s="90"/>
      <c r="AF18" s="90"/>
    </row>
    <row r="19" spans="2:33" ht="16.5" thickBot="1" x14ac:dyDescent="0.3">
      <c r="B19" s="51" t="s">
        <v>57</v>
      </c>
      <c r="C19" s="52"/>
      <c r="D19" s="52"/>
      <c r="E19" s="68"/>
      <c r="F19" s="51"/>
      <c r="G19" s="53"/>
      <c r="H19" s="76"/>
      <c r="I19" s="70"/>
      <c r="J19" s="53"/>
      <c r="K19" s="81"/>
      <c r="L19" s="51"/>
      <c r="M19" s="53"/>
      <c r="N19" s="76"/>
      <c r="O19" s="70"/>
      <c r="P19" s="53"/>
      <c r="Q19" s="81"/>
      <c r="R19" s="51"/>
      <c r="S19" s="53"/>
      <c r="T19" s="76"/>
      <c r="U19" s="51"/>
      <c r="V19" s="53"/>
      <c r="W19" s="76"/>
      <c r="X19" s="91"/>
      <c r="Y19" s="89"/>
      <c r="Z19" s="91"/>
      <c r="AA19" s="98"/>
      <c r="AB19" s="90"/>
      <c r="AC19" s="98"/>
      <c r="AD19" s="99"/>
      <c r="AE19" s="98"/>
      <c r="AF19" s="99"/>
      <c r="AG19" s="98"/>
    </row>
    <row r="23" spans="2:33" x14ac:dyDescent="0.25">
      <c r="B23" s="35" t="s">
        <v>40</v>
      </c>
      <c r="C23" s="36"/>
      <c r="D23" s="37"/>
      <c r="F23" t="s">
        <v>60</v>
      </c>
      <c r="H23" s="106"/>
    </row>
    <row r="24" spans="2:33" s="32" customFormat="1" x14ac:dyDescent="0.25">
      <c r="B24" s="38"/>
      <c r="C24" s="39"/>
      <c r="D24" s="33"/>
      <c r="F24" s="32" t="s">
        <v>59</v>
      </c>
      <c r="H24" s="107"/>
    </row>
    <row r="25" spans="2:33" x14ac:dyDescent="0.25">
      <c r="B25" s="20" t="s">
        <v>41</v>
      </c>
      <c r="C25" s="20"/>
      <c r="D25" s="47"/>
    </row>
    <row r="26" spans="2:33" x14ac:dyDescent="0.25">
      <c r="B26" s="19" t="s">
        <v>42</v>
      </c>
      <c r="C26" s="43"/>
      <c r="D26" s="37"/>
    </row>
    <row r="27" spans="2:33" x14ac:dyDescent="0.25">
      <c r="B27" s="20" t="s">
        <v>43</v>
      </c>
      <c r="C27" s="48"/>
      <c r="D27" s="47"/>
    </row>
    <row r="28" spans="2:33" x14ac:dyDescent="0.25">
      <c r="B28" s="4" t="s">
        <v>44</v>
      </c>
      <c r="C28" s="43"/>
      <c r="D28" s="37"/>
    </row>
    <row r="29" spans="2:33" x14ac:dyDescent="0.25">
      <c r="B29" s="41"/>
      <c r="C29" s="33"/>
      <c r="D29" s="33"/>
    </row>
    <row r="30" spans="2:33" x14ac:dyDescent="0.25">
      <c r="B30" s="34" t="s">
        <v>45</v>
      </c>
      <c r="C30" s="36"/>
      <c r="D30" s="37"/>
    </row>
    <row r="31" spans="2:33" x14ac:dyDescent="0.25">
      <c r="B31" s="40"/>
      <c r="C31" s="40"/>
      <c r="D31" s="33"/>
    </row>
    <row r="32" spans="2:33" x14ac:dyDescent="0.25">
      <c r="B32" s="5" t="s">
        <v>46</v>
      </c>
      <c r="C32" s="20"/>
      <c r="D32" s="47"/>
    </row>
    <row r="33" spans="2:4" x14ac:dyDescent="0.25">
      <c r="B33" s="4" t="s">
        <v>47</v>
      </c>
      <c r="C33" s="42"/>
      <c r="D33" s="37"/>
    </row>
    <row r="34" spans="2:4" x14ac:dyDescent="0.25">
      <c r="B34" s="40"/>
      <c r="C34" s="40"/>
      <c r="D34" s="33"/>
    </row>
    <row r="35" spans="2:4" x14ac:dyDescent="0.25">
      <c r="B35" s="40"/>
      <c r="C35" s="40"/>
      <c r="D35" s="33"/>
    </row>
    <row r="36" spans="2:4" x14ac:dyDescent="0.25">
      <c r="B36" s="5" t="s">
        <v>17</v>
      </c>
      <c r="C36" s="49"/>
      <c r="D36" s="47"/>
    </row>
    <row r="37" spans="2:4" x14ac:dyDescent="0.25">
      <c r="B37" s="4" t="s">
        <v>18</v>
      </c>
      <c r="C37" s="45"/>
      <c r="D37" s="44"/>
    </row>
    <row r="38" spans="2:4" x14ac:dyDescent="0.25">
      <c r="B38" s="40"/>
      <c r="C38" s="40"/>
      <c r="D38" s="33"/>
    </row>
    <row r="39" spans="2:4" x14ac:dyDescent="0.25">
      <c r="B39" s="40"/>
      <c r="C39" s="40"/>
      <c r="D39" s="33"/>
    </row>
    <row r="40" spans="2:4" x14ac:dyDescent="0.25">
      <c r="B40" s="20" t="s">
        <v>15</v>
      </c>
      <c r="C40" s="20"/>
      <c r="D40" s="47"/>
    </row>
    <row r="41" spans="2:4" x14ac:dyDescent="0.25">
      <c r="B41" s="19" t="s">
        <v>50</v>
      </c>
      <c r="C41" s="46"/>
      <c r="D41" s="44"/>
    </row>
    <row r="42" spans="2:4" x14ac:dyDescent="0.25">
      <c r="B42" s="20" t="s">
        <v>49</v>
      </c>
      <c r="C42" s="20"/>
      <c r="D42" s="47"/>
    </row>
    <row r="43" spans="2:4" x14ac:dyDescent="0.25">
      <c r="B43" s="19" t="s">
        <v>48</v>
      </c>
      <c r="C43" s="46"/>
      <c r="D43" s="44"/>
    </row>
    <row r="44" spans="2:4" x14ac:dyDescent="0.25">
      <c r="B44" s="20" t="s">
        <v>16</v>
      </c>
      <c r="C44" s="20"/>
      <c r="D44" s="47"/>
    </row>
    <row r="45" spans="2:4" x14ac:dyDescent="0.25">
      <c r="B45" s="19" t="s">
        <v>51</v>
      </c>
      <c r="C45" s="46"/>
      <c r="D45" s="44"/>
    </row>
    <row r="46" spans="2:4" x14ac:dyDescent="0.25">
      <c r="B46" s="20" t="s">
        <v>14</v>
      </c>
      <c r="C46" s="20"/>
      <c r="D46" s="47"/>
    </row>
    <row r="47" spans="2:4" x14ac:dyDescent="0.25">
      <c r="B47" s="19" t="s">
        <v>52</v>
      </c>
      <c r="C47" s="46"/>
      <c r="D47" s="44"/>
    </row>
    <row r="50" spans="2:36" x14ac:dyDescent="0.25">
      <c r="B50" s="108" t="s">
        <v>68</v>
      </c>
      <c r="C50" s="108"/>
      <c r="D50" s="2"/>
      <c r="E50" s="2"/>
    </row>
    <row r="51" spans="2:36" x14ac:dyDescent="0.25">
      <c r="B51" s="109"/>
      <c r="C51" s="109"/>
      <c r="D51" s="2"/>
      <c r="E51" s="2"/>
    </row>
    <row r="52" spans="2:36" x14ac:dyDescent="0.25">
      <c r="B52" s="39" t="s">
        <v>65</v>
      </c>
      <c r="C52" s="2"/>
      <c r="D52" s="2"/>
      <c r="E52" s="2"/>
    </row>
    <row r="53" spans="2:36" x14ac:dyDescent="0.25">
      <c r="B53" s="39" t="s">
        <v>66</v>
      </c>
    </row>
    <row r="54" spans="2:36" x14ac:dyDescent="0.25">
      <c r="B54" s="39"/>
    </row>
    <row r="55" spans="2:36" ht="16.5" thickBot="1" x14ac:dyDescent="0.3">
      <c r="G55" s="61" t="s">
        <v>30</v>
      </c>
      <c r="H55" s="61" t="s">
        <v>38</v>
      </c>
      <c r="J55" s="61" t="s">
        <v>30</v>
      </c>
      <c r="K55" s="61" t="s">
        <v>38</v>
      </c>
      <c r="M55" s="61" t="s">
        <v>30</v>
      </c>
      <c r="N55" s="61" t="s">
        <v>38</v>
      </c>
      <c r="P55" s="61" t="s">
        <v>30</v>
      </c>
      <c r="Q55" s="61" t="s">
        <v>38</v>
      </c>
      <c r="S55" s="61" t="s">
        <v>30</v>
      </c>
      <c r="T55" s="61" t="s">
        <v>38</v>
      </c>
      <c r="V55" s="61" t="s">
        <v>30</v>
      </c>
      <c r="W55" s="61" t="s">
        <v>38</v>
      </c>
      <c r="X55" s="62"/>
      <c r="Y55" s="61" t="s">
        <v>28</v>
      </c>
      <c r="Z55" s="63"/>
      <c r="AA55" s="61" t="s">
        <v>33</v>
      </c>
      <c r="AB55" s="63"/>
      <c r="AC55" s="61" t="s">
        <v>33</v>
      </c>
      <c r="AD55" s="63"/>
      <c r="AE55" s="61" t="s">
        <v>38</v>
      </c>
      <c r="AF55" s="63"/>
    </row>
    <row r="56" spans="2:36" ht="59.25" customHeight="1" thickBot="1" x14ac:dyDescent="0.3">
      <c r="F56" s="103" t="s">
        <v>4</v>
      </c>
      <c r="G56" s="104"/>
      <c r="H56" s="105"/>
      <c r="I56" s="104" t="s">
        <v>5</v>
      </c>
      <c r="J56" s="104"/>
      <c r="K56" s="104"/>
      <c r="L56" s="103" t="s">
        <v>6</v>
      </c>
      <c r="M56" s="104"/>
      <c r="N56" s="105"/>
      <c r="O56" s="104" t="s">
        <v>7</v>
      </c>
      <c r="P56" s="104"/>
      <c r="Q56" s="104"/>
      <c r="R56" s="103" t="s">
        <v>8</v>
      </c>
      <c r="S56" s="104"/>
      <c r="T56" s="105"/>
      <c r="U56" s="103" t="s">
        <v>9</v>
      </c>
      <c r="V56" s="104"/>
      <c r="W56" s="105"/>
      <c r="X56" s="83"/>
      <c r="Y56" s="86" t="s">
        <v>29</v>
      </c>
      <c r="Z56" s="64"/>
      <c r="AA56" s="65" t="s">
        <v>36</v>
      </c>
      <c r="AB56" s="66"/>
      <c r="AC56" s="65" t="s">
        <v>35</v>
      </c>
      <c r="AD56" s="66"/>
      <c r="AE56" s="65" t="s">
        <v>39</v>
      </c>
      <c r="AF56" s="66"/>
      <c r="AG56" s="67" t="s">
        <v>10</v>
      </c>
    </row>
    <row r="57" spans="2:36" ht="48.75" customHeight="1" x14ac:dyDescent="0.25">
      <c r="B57" s="6" t="s">
        <v>1</v>
      </c>
      <c r="C57" s="7" t="s">
        <v>0</v>
      </c>
      <c r="D57" s="7" t="s">
        <v>2</v>
      </c>
      <c r="E57" s="15" t="s">
        <v>3</v>
      </c>
      <c r="F57" s="71" t="s">
        <v>32</v>
      </c>
      <c r="G57" s="55" t="s">
        <v>31</v>
      </c>
      <c r="H57" s="72" t="s">
        <v>37</v>
      </c>
      <c r="I57" s="69" t="s">
        <v>32</v>
      </c>
      <c r="J57" s="55" t="s">
        <v>31</v>
      </c>
      <c r="K57" s="77" t="s">
        <v>37</v>
      </c>
      <c r="L57" s="71" t="s">
        <v>32</v>
      </c>
      <c r="M57" s="55" t="s">
        <v>31</v>
      </c>
      <c r="N57" s="72" t="s">
        <v>37</v>
      </c>
      <c r="O57" s="69" t="s">
        <v>32</v>
      </c>
      <c r="P57" s="55" t="s">
        <v>31</v>
      </c>
      <c r="Q57" s="77" t="s">
        <v>37</v>
      </c>
      <c r="R57" s="71" t="s">
        <v>32</v>
      </c>
      <c r="S57" s="55" t="s">
        <v>31</v>
      </c>
      <c r="T57" s="72" t="s">
        <v>37</v>
      </c>
      <c r="U57" s="71" t="s">
        <v>32</v>
      </c>
      <c r="V57" s="55" t="s">
        <v>31</v>
      </c>
      <c r="W57" s="72" t="s">
        <v>37</v>
      </c>
      <c r="X57" s="28"/>
      <c r="Y57" s="87" t="s">
        <v>32</v>
      </c>
      <c r="Z57" s="28"/>
      <c r="AA57" s="87" t="s">
        <v>34</v>
      </c>
      <c r="AB57" s="82"/>
      <c r="AC57" s="55" t="s">
        <v>34</v>
      </c>
      <c r="AD57" s="56"/>
      <c r="AE57" s="55"/>
      <c r="AF57" s="56"/>
      <c r="AG57" s="57" t="s">
        <v>58</v>
      </c>
    </row>
    <row r="58" spans="2:36" x14ac:dyDescent="0.25">
      <c r="B58" s="8" t="s">
        <v>11</v>
      </c>
      <c r="C58" s="4" t="s">
        <v>13</v>
      </c>
      <c r="D58" s="4" t="s">
        <v>17</v>
      </c>
      <c r="E58" s="19" t="s">
        <v>19</v>
      </c>
      <c r="F58" s="25">
        <v>824</v>
      </c>
      <c r="G58" s="17">
        <v>0.23336165392240157</v>
      </c>
      <c r="H58" s="73">
        <v>3.9204757858963468</v>
      </c>
      <c r="I58" s="22">
        <v>260</v>
      </c>
      <c r="J58" s="17">
        <v>7.3633531577456807E-2</v>
      </c>
      <c r="K58" s="78">
        <v>1.2370433305012745</v>
      </c>
      <c r="L58" s="25">
        <v>373</v>
      </c>
      <c r="M58" s="17">
        <v>0.10563579722458227</v>
      </c>
      <c r="N58" s="73">
        <v>1.7746813933729824</v>
      </c>
      <c r="O58" s="22">
        <v>388</v>
      </c>
      <c r="P58" s="17">
        <v>0.10988388558482017</v>
      </c>
      <c r="Q58" s="78">
        <v>1.8460492778249789</v>
      </c>
      <c r="R58" s="25">
        <v>1634</v>
      </c>
      <c r="S58" s="17">
        <v>0.46275842537524781</v>
      </c>
      <c r="T58" s="73">
        <v>7.7743415463041634</v>
      </c>
      <c r="U58" s="25">
        <v>52</v>
      </c>
      <c r="V58" s="17">
        <v>1.4726706315491363E-2</v>
      </c>
      <c r="W58" s="73">
        <v>0.24740866610025489</v>
      </c>
      <c r="X58" s="84"/>
      <c r="Y58" s="100">
        <v>3531</v>
      </c>
      <c r="Z58" s="29"/>
      <c r="AA58" s="95">
        <v>210.17857142857142</v>
      </c>
      <c r="AB58" s="93"/>
      <c r="AC58" s="30">
        <v>4.041895604395604</v>
      </c>
      <c r="AD58" s="31"/>
      <c r="AE58" s="30" t="s">
        <v>61</v>
      </c>
      <c r="AF58" s="31"/>
      <c r="AG58" s="9">
        <v>16.8</v>
      </c>
      <c r="AJ58" s="50"/>
    </row>
    <row r="59" spans="2:36" x14ac:dyDescent="0.25">
      <c r="B59" s="10" t="s">
        <v>11</v>
      </c>
      <c r="C59" s="5" t="s">
        <v>53</v>
      </c>
      <c r="D59" s="5" t="s">
        <v>18</v>
      </c>
      <c r="E59" s="20" t="s">
        <v>20</v>
      </c>
      <c r="F59" s="26">
        <v>1405</v>
      </c>
      <c r="G59" s="18">
        <v>0.24670763827919229</v>
      </c>
      <c r="H59" s="74">
        <v>4.0706760316066726</v>
      </c>
      <c r="I59" s="23">
        <v>1458</v>
      </c>
      <c r="J59" s="18">
        <v>0.25601404741000877</v>
      </c>
      <c r="K59" s="79">
        <v>4.2242317822651447</v>
      </c>
      <c r="L59" s="26">
        <v>1278</v>
      </c>
      <c r="M59" s="18">
        <v>0.22440737489025461</v>
      </c>
      <c r="N59" s="74">
        <v>3.7027216856892013</v>
      </c>
      <c r="O59" s="23">
        <v>437</v>
      </c>
      <c r="P59" s="18">
        <v>7.6733977172958739E-2</v>
      </c>
      <c r="Q59" s="79">
        <v>1.2661106233538193</v>
      </c>
      <c r="R59" s="26">
        <v>971</v>
      </c>
      <c r="S59" s="18">
        <v>0.17050043898156278</v>
      </c>
      <c r="T59" s="74">
        <v>2.8132572431957859</v>
      </c>
      <c r="U59" s="26">
        <v>146</v>
      </c>
      <c r="V59" s="18">
        <v>2.5636523266022827E-2</v>
      </c>
      <c r="W59" s="74">
        <v>0.4230026338893767</v>
      </c>
      <c r="X59" s="84"/>
      <c r="Y59" s="100">
        <v>5695</v>
      </c>
      <c r="Z59" s="29"/>
      <c r="AA59" s="96">
        <v>345.15151515151513</v>
      </c>
      <c r="AB59" s="93"/>
      <c r="AC59" s="54">
        <v>6.6375291375291372</v>
      </c>
      <c r="AD59" s="31"/>
      <c r="AE59" s="54" t="s">
        <v>61</v>
      </c>
      <c r="AF59" s="31"/>
      <c r="AG59" s="11">
        <v>16.5</v>
      </c>
    </row>
    <row r="60" spans="2:36" x14ac:dyDescent="0.25">
      <c r="B60" s="8" t="s">
        <v>12</v>
      </c>
      <c r="C60" s="4" t="s">
        <v>54</v>
      </c>
      <c r="D60" s="4" t="s">
        <v>17</v>
      </c>
      <c r="E60" s="19" t="s">
        <v>21</v>
      </c>
      <c r="F60" s="25">
        <v>131</v>
      </c>
      <c r="G60" s="17">
        <v>6.8087318087318091E-2</v>
      </c>
      <c r="H60" s="73">
        <v>1.0349272349272349</v>
      </c>
      <c r="I60" s="22">
        <v>292</v>
      </c>
      <c r="J60" s="17">
        <v>0.15176715176715178</v>
      </c>
      <c r="K60" s="78">
        <v>2.3068607068607068</v>
      </c>
      <c r="L60" s="25">
        <v>630</v>
      </c>
      <c r="M60" s="17">
        <v>0.32744282744282743</v>
      </c>
      <c r="N60" s="73">
        <v>4.9771309771309769</v>
      </c>
      <c r="O60" s="22">
        <v>659</v>
      </c>
      <c r="P60" s="17">
        <v>0.34251559251559249</v>
      </c>
      <c r="Q60" s="78">
        <v>5.2062370062370062</v>
      </c>
      <c r="R60" s="25">
        <v>41</v>
      </c>
      <c r="S60" s="17">
        <v>2.1309771309771311E-2</v>
      </c>
      <c r="T60" s="73">
        <v>0.32390852390852393</v>
      </c>
      <c r="U60" s="25">
        <v>171</v>
      </c>
      <c r="V60" s="17">
        <v>8.8877338877338882E-2</v>
      </c>
      <c r="W60" s="73">
        <v>1.350935550935551</v>
      </c>
      <c r="X60" s="84"/>
      <c r="Y60" s="100">
        <v>1924</v>
      </c>
      <c r="Z60" s="29"/>
      <c r="AA60" s="95">
        <v>126.57894736842105</v>
      </c>
      <c r="AB60" s="93"/>
      <c r="AC60" s="30">
        <v>2.4342105263157894</v>
      </c>
      <c r="AD60" s="31"/>
      <c r="AE60" s="30" t="s">
        <v>61</v>
      </c>
      <c r="AF60" s="31"/>
      <c r="AG60" s="9">
        <v>15.2</v>
      </c>
    </row>
    <row r="61" spans="2:36" x14ac:dyDescent="0.25">
      <c r="B61" s="10" t="s">
        <v>12</v>
      </c>
      <c r="C61" s="5" t="s">
        <v>54</v>
      </c>
      <c r="D61" s="5" t="s">
        <v>17</v>
      </c>
      <c r="E61" s="20" t="s">
        <v>22</v>
      </c>
      <c r="F61" s="26">
        <v>162</v>
      </c>
      <c r="G61" s="18">
        <v>7.4861367837338266E-2</v>
      </c>
      <c r="H61" s="74">
        <v>1.0929759704251387</v>
      </c>
      <c r="I61" s="23">
        <v>424</v>
      </c>
      <c r="J61" s="18">
        <v>0.19593345656192238</v>
      </c>
      <c r="K61" s="79">
        <v>2.8606284658040666</v>
      </c>
      <c r="L61" s="26">
        <v>529</v>
      </c>
      <c r="M61" s="18">
        <v>0.24445471349353051</v>
      </c>
      <c r="N61" s="74">
        <v>3.5690388170055454</v>
      </c>
      <c r="O61" s="23">
        <v>821</v>
      </c>
      <c r="P61" s="18">
        <v>0.37939001848428833</v>
      </c>
      <c r="Q61" s="79">
        <v>5.5390942698706098</v>
      </c>
      <c r="R61" s="26">
        <v>76</v>
      </c>
      <c r="S61" s="18">
        <v>3.512014787430684E-2</v>
      </c>
      <c r="T61" s="74">
        <v>0.51275415896487986</v>
      </c>
      <c r="U61" s="26">
        <v>152</v>
      </c>
      <c r="V61" s="18">
        <v>7.0240295748613679E-2</v>
      </c>
      <c r="W61" s="74">
        <v>1.0255083179297597</v>
      </c>
      <c r="X61" s="84"/>
      <c r="Y61" s="100">
        <v>2164</v>
      </c>
      <c r="Z61" s="29"/>
      <c r="AA61" s="96">
        <v>148.21917808219177</v>
      </c>
      <c r="AB61" s="93"/>
      <c r="AC61" s="54">
        <v>2.8503688092729189</v>
      </c>
      <c r="AD61" s="31"/>
      <c r="AE61" s="54" t="s">
        <v>61</v>
      </c>
      <c r="AF61" s="31"/>
      <c r="AG61" s="11">
        <v>14.6</v>
      </c>
    </row>
    <row r="62" spans="2:36" x14ac:dyDescent="0.25">
      <c r="B62" s="8" t="s">
        <v>11</v>
      </c>
      <c r="C62" s="4" t="s">
        <v>55</v>
      </c>
      <c r="D62" s="4" t="s">
        <v>18</v>
      </c>
      <c r="E62" s="19" t="s">
        <v>23</v>
      </c>
      <c r="F62" s="25">
        <v>2393</v>
      </c>
      <c r="G62" s="17">
        <v>0.51121555223242898</v>
      </c>
      <c r="H62" s="73">
        <v>7.4126255073702199</v>
      </c>
      <c r="I62" s="22">
        <v>486</v>
      </c>
      <c r="J62" s="17">
        <v>0.10382396923734245</v>
      </c>
      <c r="K62" s="78">
        <v>1.5054475539414653</v>
      </c>
      <c r="L62" s="25">
        <v>844</v>
      </c>
      <c r="M62" s="17">
        <v>0.18030335398419142</v>
      </c>
      <c r="N62" s="73">
        <v>2.6143986327707753</v>
      </c>
      <c r="O62" s="22">
        <v>580</v>
      </c>
      <c r="P62" s="17">
        <v>0.1239051484725486</v>
      </c>
      <c r="Q62" s="78">
        <v>1.7966246528519547</v>
      </c>
      <c r="R62" s="25">
        <v>27</v>
      </c>
      <c r="S62" s="17">
        <v>5.7679982909634693E-3</v>
      </c>
      <c r="T62" s="73">
        <v>8.3635975218970302E-2</v>
      </c>
      <c r="U62" s="25">
        <v>351</v>
      </c>
      <c r="V62" s="17">
        <v>7.4983977782525107E-2</v>
      </c>
      <c r="W62" s="73">
        <v>1.0872676778466139</v>
      </c>
      <c r="X62" s="84"/>
      <c r="Y62" s="100">
        <v>4681</v>
      </c>
      <c r="Z62" s="29"/>
      <c r="AA62" s="95">
        <v>322.82758620689657</v>
      </c>
      <c r="AB62" s="93"/>
      <c r="AC62" s="30">
        <v>6.2082228116710878</v>
      </c>
      <c r="AD62" s="31"/>
      <c r="AE62" s="30" t="s">
        <v>61</v>
      </c>
      <c r="AF62" s="31"/>
      <c r="AG62" s="9">
        <v>14.5</v>
      </c>
    </row>
    <row r="63" spans="2:36" x14ac:dyDescent="0.25">
      <c r="B63" s="10" t="s">
        <v>11</v>
      </c>
      <c r="C63" s="5" t="s">
        <v>55</v>
      </c>
      <c r="D63" s="5" t="s">
        <v>18</v>
      </c>
      <c r="E63" s="20" t="s">
        <v>24</v>
      </c>
      <c r="F63" s="26">
        <v>181</v>
      </c>
      <c r="G63" s="18">
        <v>0.28960000000000002</v>
      </c>
      <c r="H63" s="74">
        <v>4.0543999999999993</v>
      </c>
      <c r="I63" s="23">
        <v>51</v>
      </c>
      <c r="J63" s="18">
        <v>8.1600000000000006E-2</v>
      </c>
      <c r="K63" s="79">
        <v>1.1423999999999999</v>
      </c>
      <c r="L63" s="26">
        <v>125</v>
      </c>
      <c r="M63" s="18">
        <v>0.2</v>
      </c>
      <c r="N63" s="74">
        <v>2.8</v>
      </c>
      <c r="O63" s="23">
        <v>243</v>
      </c>
      <c r="P63" s="18">
        <v>0.38879999999999998</v>
      </c>
      <c r="Q63" s="79">
        <v>5.4432</v>
      </c>
      <c r="R63" s="26">
        <v>0</v>
      </c>
      <c r="S63" s="18">
        <v>0</v>
      </c>
      <c r="T63" s="74">
        <v>0</v>
      </c>
      <c r="U63" s="26">
        <v>25</v>
      </c>
      <c r="V63" s="18">
        <v>0.04</v>
      </c>
      <c r="W63" s="74">
        <v>0.55999999999999994</v>
      </c>
      <c r="X63" s="84"/>
      <c r="Y63" s="100">
        <v>625</v>
      </c>
      <c r="Z63" s="29"/>
      <c r="AA63" s="96">
        <v>44.642857142857146</v>
      </c>
      <c r="AB63" s="93"/>
      <c r="AC63" s="54">
        <v>0.85851648351648358</v>
      </c>
      <c r="AD63" s="31"/>
      <c r="AE63" s="54" t="s">
        <v>62</v>
      </c>
      <c r="AF63" s="31"/>
      <c r="AG63" s="11">
        <v>14</v>
      </c>
    </row>
    <row r="64" spans="2:36" x14ac:dyDescent="0.25">
      <c r="B64" s="8" t="s">
        <v>12</v>
      </c>
      <c r="C64" s="4" t="s">
        <v>54</v>
      </c>
      <c r="D64" s="4" t="s">
        <v>17</v>
      </c>
      <c r="E64" s="19" t="s">
        <v>25</v>
      </c>
      <c r="F64" s="25">
        <v>173</v>
      </c>
      <c r="G64" s="17">
        <v>8.6069651741293537E-2</v>
      </c>
      <c r="H64" s="73">
        <v>1.1533333333333333</v>
      </c>
      <c r="I64" s="22">
        <v>393</v>
      </c>
      <c r="J64" s="17">
        <v>0.19552238805970149</v>
      </c>
      <c r="K64" s="78">
        <v>2.62</v>
      </c>
      <c r="L64" s="25">
        <v>650</v>
      </c>
      <c r="M64" s="17">
        <v>0.32338308457711445</v>
      </c>
      <c r="N64" s="73">
        <v>4.333333333333333</v>
      </c>
      <c r="O64" s="22">
        <v>614</v>
      </c>
      <c r="P64" s="17">
        <v>0.30547263681592041</v>
      </c>
      <c r="Q64" s="78">
        <v>4.0933333333333337</v>
      </c>
      <c r="R64" s="25">
        <v>72</v>
      </c>
      <c r="S64" s="17">
        <v>3.5820895522388062E-2</v>
      </c>
      <c r="T64" s="73">
        <v>0.48</v>
      </c>
      <c r="U64" s="25">
        <v>108</v>
      </c>
      <c r="V64" s="17">
        <v>5.3731343283582089E-2</v>
      </c>
      <c r="W64" s="73">
        <v>0.72</v>
      </c>
      <c r="X64" s="84"/>
      <c r="Y64" s="100">
        <v>2010</v>
      </c>
      <c r="Z64" s="29"/>
      <c r="AA64" s="95">
        <v>150</v>
      </c>
      <c r="AB64" s="93"/>
      <c r="AC64" s="30">
        <v>2.8846153846153846</v>
      </c>
      <c r="AD64" s="31"/>
      <c r="AE64" s="30" t="s">
        <v>61</v>
      </c>
      <c r="AF64" s="31"/>
      <c r="AG64" s="9">
        <v>13.4</v>
      </c>
    </row>
    <row r="65" spans="2:33" x14ac:dyDescent="0.25">
      <c r="B65" s="10" t="s">
        <v>11</v>
      </c>
      <c r="C65" s="5" t="s">
        <v>15</v>
      </c>
      <c r="D65" s="5" t="s">
        <v>17</v>
      </c>
      <c r="E65" s="20" t="s">
        <v>26</v>
      </c>
      <c r="F65" s="26">
        <v>386</v>
      </c>
      <c r="G65" s="18">
        <v>0.12006220839813375</v>
      </c>
      <c r="H65" s="74">
        <v>1.5488024883359253</v>
      </c>
      <c r="I65" s="23">
        <v>1096</v>
      </c>
      <c r="J65" s="18">
        <v>0.34090202177293932</v>
      </c>
      <c r="K65" s="79">
        <v>4.3976360808709174</v>
      </c>
      <c r="L65" s="26">
        <v>638</v>
      </c>
      <c r="M65" s="18">
        <v>0.1984447900466563</v>
      </c>
      <c r="N65" s="74">
        <v>2.5599377916018664</v>
      </c>
      <c r="O65" s="23">
        <v>318</v>
      </c>
      <c r="P65" s="18">
        <v>9.891135303265941E-2</v>
      </c>
      <c r="Q65" s="79">
        <v>1.2759564541213064</v>
      </c>
      <c r="R65" s="26">
        <v>750</v>
      </c>
      <c r="S65" s="18">
        <v>0.23328149300155521</v>
      </c>
      <c r="T65" s="74">
        <v>3.0093312597200623</v>
      </c>
      <c r="U65" s="26">
        <v>27</v>
      </c>
      <c r="V65" s="18">
        <v>8.3981337480559873E-3</v>
      </c>
      <c r="W65" s="74">
        <v>0.10833592534992224</v>
      </c>
      <c r="X65" s="84"/>
      <c r="Y65" s="100">
        <v>3215</v>
      </c>
      <c r="Z65" s="29"/>
      <c r="AA65" s="96">
        <v>249.22480620155039</v>
      </c>
      <c r="AB65" s="93"/>
      <c r="AC65" s="54">
        <v>4.7927847346451999</v>
      </c>
      <c r="AD65" s="31"/>
      <c r="AE65" s="54" t="s">
        <v>61</v>
      </c>
      <c r="AF65" s="31"/>
      <c r="AG65" s="11">
        <v>12.9</v>
      </c>
    </row>
    <row r="66" spans="2:33" ht="16.5" thickBot="1" x14ac:dyDescent="0.3">
      <c r="B66" s="12" t="s">
        <v>11</v>
      </c>
      <c r="C66" s="13" t="s">
        <v>16</v>
      </c>
      <c r="D66" s="13" t="s">
        <v>17</v>
      </c>
      <c r="E66" s="21" t="s">
        <v>27</v>
      </c>
      <c r="F66" s="27">
        <v>158</v>
      </c>
      <c r="G66" s="58">
        <v>6.3453815261044183E-2</v>
      </c>
      <c r="H66" s="75">
        <v>0.68530120481927714</v>
      </c>
      <c r="I66" s="24">
        <v>253</v>
      </c>
      <c r="J66" s="58">
        <v>0.10160642570281124</v>
      </c>
      <c r="K66" s="80">
        <v>1.0973493975903614</v>
      </c>
      <c r="L66" s="27">
        <v>739</v>
      </c>
      <c r="M66" s="58">
        <v>0.29678714859437749</v>
      </c>
      <c r="N66" s="75">
        <v>3.2053012048192775</v>
      </c>
      <c r="O66" s="24">
        <v>843</v>
      </c>
      <c r="P66" s="58">
        <v>0.33855421686746989</v>
      </c>
      <c r="Q66" s="80">
        <v>3.6563855421686751</v>
      </c>
      <c r="R66" s="27">
        <v>211</v>
      </c>
      <c r="S66" s="58">
        <v>8.4738955823293174E-2</v>
      </c>
      <c r="T66" s="75">
        <v>0.91518072289156627</v>
      </c>
      <c r="U66" s="27">
        <v>286</v>
      </c>
      <c r="V66" s="58">
        <v>0.11485943775100402</v>
      </c>
      <c r="W66" s="75">
        <v>1.2404819277108434</v>
      </c>
      <c r="X66" s="85"/>
      <c r="Y66" s="101">
        <v>2490</v>
      </c>
      <c r="Z66" s="92"/>
      <c r="AA66" s="97">
        <v>230.55555555555554</v>
      </c>
      <c r="AB66" s="94"/>
      <c r="AC66" s="59">
        <v>4.4337606837606831</v>
      </c>
      <c r="AD66" s="60"/>
      <c r="AE66" s="59" t="s">
        <v>61</v>
      </c>
      <c r="AF66" s="60"/>
      <c r="AG66" s="14">
        <v>10.8</v>
      </c>
    </row>
    <row r="67" spans="2:33" x14ac:dyDescent="0.25">
      <c r="F67" s="1"/>
      <c r="G67" s="2"/>
      <c r="H67" s="3"/>
      <c r="L67" s="1"/>
      <c r="M67" s="2"/>
      <c r="N67" s="3"/>
      <c r="R67" s="1"/>
      <c r="S67" s="2"/>
      <c r="T67" s="3"/>
      <c r="U67" s="1"/>
      <c r="V67" s="2"/>
      <c r="W67" s="3"/>
      <c r="X67" s="90"/>
      <c r="Y67" s="88"/>
      <c r="Z67" s="90"/>
      <c r="AA67" s="88"/>
      <c r="AB67" s="90"/>
      <c r="AD67" s="90"/>
      <c r="AF67" s="90"/>
    </row>
    <row r="68" spans="2:33" ht="16.5" thickBot="1" x14ac:dyDescent="0.3">
      <c r="B68" s="16" t="s">
        <v>56</v>
      </c>
      <c r="F68" s="1"/>
      <c r="G68" s="2"/>
      <c r="H68" s="3"/>
      <c r="L68" s="1"/>
      <c r="M68" s="2"/>
      <c r="N68" s="3"/>
      <c r="R68" s="1"/>
      <c r="S68" s="2"/>
      <c r="T68" s="3"/>
      <c r="U68" s="1"/>
      <c r="V68" s="2"/>
      <c r="W68" s="3"/>
      <c r="X68" s="90"/>
      <c r="Y68" s="88"/>
      <c r="Z68" s="90"/>
      <c r="AA68" s="88"/>
      <c r="AB68" s="90"/>
      <c r="AD68" s="90"/>
      <c r="AF68" s="90"/>
    </row>
    <row r="69" spans="2:33" ht="16.5" thickBot="1" x14ac:dyDescent="0.3">
      <c r="B69" s="51" t="s">
        <v>57</v>
      </c>
      <c r="C69" s="52"/>
      <c r="D69" s="52"/>
      <c r="E69" s="68"/>
      <c r="F69" s="51"/>
      <c r="G69" s="53">
        <v>0.18815768952879453</v>
      </c>
      <c r="H69" s="76">
        <v>2.7748352840793502</v>
      </c>
      <c r="I69" s="70"/>
      <c r="J69" s="53">
        <v>0.16675588800992602</v>
      </c>
      <c r="K69" s="81">
        <v>2.3768441464259928</v>
      </c>
      <c r="L69" s="51"/>
      <c r="M69" s="53">
        <v>0.23342878780594831</v>
      </c>
      <c r="N69" s="76">
        <v>3.281838203969329</v>
      </c>
      <c r="O69" s="70"/>
      <c r="P69" s="53">
        <v>0.24046298099402869</v>
      </c>
      <c r="Q69" s="81">
        <v>3.3469990177512985</v>
      </c>
      <c r="R69" s="51"/>
      <c r="S69" s="53">
        <v>0.1165886806865654</v>
      </c>
      <c r="T69" s="76">
        <v>1.7680454922448834</v>
      </c>
      <c r="U69" s="51"/>
      <c r="V69" s="53">
        <v>5.4605972974737099E-2</v>
      </c>
      <c r="W69" s="76">
        <v>0.75143785552914677</v>
      </c>
      <c r="X69" s="91"/>
      <c r="Y69" s="89">
        <v>2926.1111111111113</v>
      </c>
      <c r="Z69" s="91"/>
      <c r="AA69" s="98">
        <v>203.04211301528434</v>
      </c>
      <c r="AB69" s="90"/>
      <c r="AC69" s="98">
        <v>3.904656019524698</v>
      </c>
      <c r="AD69" s="99"/>
      <c r="AE69" s="98"/>
      <c r="AF69" s="99"/>
      <c r="AG69" s="98">
        <v>14.300000000000002</v>
      </c>
    </row>
    <row r="73" spans="2:33" x14ac:dyDescent="0.25">
      <c r="B73" s="35" t="s">
        <v>40</v>
      </c>
      <c r="C73" s="36">
        <v>9</v>
      </c>
      <c r="D73" s="37" t="s">
        <v>63</v>
      </c>
      <c r="F73" t="s">
        <v>60</v>
      </c>
      <c r="H73" s="50">
        <v>2032.6666666666667</v>
      </c>
    </row>
    <row r="74" spans="2:33" s="32" customFormat="1" x14ac:dyDescent="0.25">
      <c r="B74" s="38"/>
      <c r="C74" s="39"/>
      <c r="D74" s="33"/>
      <c r="F74" s="32" t="s">
        <v>59</v>
      </c>
      <c r="H74" s="102">
        <v>3372.8333333333335</v>
      </c>
    </row>
    <row r="75" spans="2:33" x14ac:dyDescent="0.25">
      <c r="B75" s="20" t="s">
        <v>41</v>
      </c>
      <c r="C75" s="20">
        <v>1</v>
      </c>
      <c r="D75" s="47" t="s">
        <v>64</v>
      </c>
    </row>
    <row r="76" spans="2:33" x14ac:dyDescent="0.25">
      <c r="B76" s="19" t="s">
        <v>42</v>
      </c>
      <c r="C76" s="43">
        <v>3</v>
      </c>
      <c r="D76" s="37" t="s">
        <v>63</v>
      </c>
    </row>
    <row r="77" spans="2:33" x14ac:dyDescent="0.25">
      <c r="B77" s="20" t="s">
        <v>43</v>
      </c>
      <c r="C77" s="48">
        <v>3</v>
      </c>
      <c r="D77" s="47" t="s">
        <v>63</v>
      </c>
    </row>
    <row r="78" spans="2:33" x14ac:dyDescent="0.25">
      <c r="B78" s="4" t="s">
        <v>44</v>
      </c>
      <c r="C78" s="43">
        <v>2</v>
      </c>
      <c r="D78" s="37" t="s">
        <v>63</v>
      </c>
    </row>
    <row r="79" spans="2:33" x14ac:dyDescent="0.25">
      <c r="B79" s="41"/>
      <c r="C79" s="33"/>
      <c r="D79" s="33"/>
    </row>
    <row r="80" spans="2:33" x14ac:dyDescent="0.25">
      <c r="B80" s="34" t="s">
        <v>45</v>
      </c>
      <c r="C80" s="36">
        <v>9</v>
      </c>
      <c r="D80" s="37" t="s">
        <v>63</v>
      </c>
    </row>
    <row r="81" spans="2:4" x14ac:dyDescent="0.25">
      <c r="B81" s="40"/>
      <c r="C81" s="40"/>
      <c r="D81" s="33"/>
    </row>
    <row r="82" spans="2:4" x14ac:dyDescent="0.25">
      <c r="B82" s="5" t="s">
        <v>46</v>
      </c>
      <c r="C82" s="20">
        <v>6</v>
      </c>
      <c r="D82" s="47" t="s">
        <v>63</v>
      </c>
    </row>
    <row r="83" spans="2:4" x14ac:dyDescent="0.25">
      <c r="B83" s="4" t="s">
        <v>47</v>
      </c>
      <c r="C83" s="42">
        <v>3</v>
      </c>
      <c r="D83" s="37" t="s">
        <v>63</v>
      </c>
    </row>
    <row r="84" spans="2:4" x14ac:dyDescent="0.25">
      <c r="B84" s="40"/>
      <c r="C84" s="40"/>
      <c r="D84" s="33"/>
    </row>
    <row r="85" spans="2:4" x14ac:dyDescent="0.25">
      <c r="B85" s="40"/>
      <c r="C85" s="40"/>
      <c r="D85" s="33"/>
    </row>
    <row r="86" spans="2:4" x14ac:dyDescent="0.25">
      <c r="B86" s="5" t="s">
        <v>17</v>
      </c>
      <c r="C86" s="49">
        <v>6</v>
      </c>
      <c r="D86" s="47" t="s">
        <v>63</v>
      </c>
    </row>
    <row r="87" spans="2:4" x14ac:dyDescent="0.25">
      <c r="B87" s="4" t="s">
        <v>18</v>
      </c>
      <c r="C87" s="45">
        <v>3</v>
      </c>
      <c r="D87" s="44" t="s">
        <v>63</v>
      </c>
    </row>
    <row r="88" spans="2:4" x14ac:dyDescent="0.25">
      <c r="B88" s="40"/>
      <c r="C88" s="40"/>
      <c r="D88" s="33"/>
    </row>
    <row r="89" spans="2:4" x14ac:dyDescent="0.25">
      <c r="B89" s="40"/>
      <c r="C89" s="40"/>
      <c r="D89" s="33"/>
    </row>
    <row r="90" spans="2:4" x14ac:dyDescent="0.25">
      <c r="B90" s="20" t="s">
        <v>15</v>
      </c>
      <c r="C90" s="20">
        <v>1</v>
      </c>
      <c r="D90" s="47" t="s">
        <v>64</v>
      </c>
    </row>
    <row r="91" spans="2:4" x14ac:dyDescent="0.25">
      <c r="B91" s="19" t="s">
        <v>50</v>
      </c>
      <c r="C91" s="46">
        <v>0</v>
      </c>
      <c r="D91" s="44" t="s">
        <v>64</v>
      </c>
    </row>
    <row r="92" spans="2:4" x14ac:dyDescent="0.25">
      <c r="B92" s="20" t="s">
        <v>49</v>
      </c>
      <c r="C92" s="20">
        <v>1</v>
      </c>
      <c r="D92" s="47" t="s">
        <v>64</v>
      </c>
    </row>
    <row r="93" spans="2:4" x14ac:dyDescent="0.25">
      <c r="B93" s="19" t="s">
        <v>48</v>
      </c>
      <c r="C93" s="46">
        <v>1</v>
      </c>
      <c r="D93" s="44" t="s">
        <v>64</v>
      </c>
    </row>
    <row r="94" spans="2:4" x14ac:dyDescent="0.25">
      <c r="B94" s="20" t="s">
        <v>16</v>
      </c>
      <c r="C94" s="20">
        <v>1</v>
      </c>
      <c r="D94" s="47" t="s">
        <v>64</v>
      </c>
    </row>
    <row r="95" spans="2:4" x14ac:dyDescent="0.25">
      <c r="B95" s="19" t="s">
        <v>51</v>
      </c>
      <c r="C95" s="46">
        <v>3</v>
      </c>
      <c r="D95" s="44" t="s">
        <v>63</v>
      </c>
    </row>
    <row r="96" spans="2:4" x14ac:dyDescent="0.25">
      <c r="B96" s="20" t="s">
        <v>14</v>
      </c>
      <c r="C96" s="20">
        <v>2</v>
      </c>
      <c r="D96" s="47" t="s">
        <v>63</v>
      </c>
    </row>
    <row r="97" spans="2:4" x14ac:dyDescent="0.25">
      <c r="B97" s="19" t="s">
        <v>52</v>
      </c>
      <c r="C97" s="46">
        <v>0</v>
      </c>
      <c r="D97" s="44" t="s">
        <v>64</v>
      </c>
    </row>
  </sheetData>
  <sortState ref="B5:AI13">
    <sortCondition descending="1" ref="AG5:AG13"/>
  </sortState>
  <mergeCells count="14">
    <mergeCell ref="U6:W6"/>
    <mergeCell ref="B2:C2"/>
    <mergeCell ref="B50:C50"/>
    <mergeCell ref="F6:H6"/>
    <mergeCell ref="I6:K6"/>
    <mergeCell ref="L6:N6"/>
    <mergeCell ref="O6:Q6"/>
    <mergeCell ref="R6:T6"/>
    <mergeCell ref="U56:W56"/>
    <mergeCell ref="F56:H56"/>
    <mergeCell ref="I56:K56"/>
    <mergeCell ref="L56:N56"/>
    <mergeCell ref="O56:Q56"/>
    <mergeCell ref="R56:T56"/>
  </mergeCells>
  <conditionalFormatting sqref="G58:G66 J58:J66 M58:M66 P58:P66 S58:S66 V58:V66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{8E497A57-4489-3B47-B588-91B64880E3BA}</x14:id>
        </ext>
      </extLst>
    </cfRule>
  </conditionalFormatting>
  <conditionalFormatting sqref="Y58:Y6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:G16 J8:J16 M8:M16 P8:P16 S8:S16 V8:V16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{A4ECA3FF-DAA9-4FF9-B5B5-8C3C0E9E8E7C}</x14:id>
        </ext>
      </extLst>
    </cfRule>
  </conditionalFormatting>
  <pageMargins left="0.35433070866141736" right="0.35433070866141736" top="0.39370078740157483" bottom="0.59055118110236227" header="0.51181102362204722" footer="0.51181102362204722"/>
  <pageSetup paperSize="8" scale="49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497A57-4489-3B47-B588-91B64880E3BA}">
            <x14:dataBar minLength="0" maxLength="100" border="1" direction="rightToLeft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G58:G66 J58:J66 M58:M66 P58:P66 S58:S66 V58:V66</xm:sqref>
        </x14:conditionalFormatting>
        <x14:conditionalFormatting xmlns:xm="http://schemas.microsoft.com/office/excel/2006/main">
          <x14:cfRule type="dataBar" id="{A4ECA3FF-DAA9-4FF9-B5B5-8C3C0E9E8E7C}">
            <x14:dataBar minLength="0" maxLength="100" border="1" direction="rightToLeft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G8:G16 J8:J16 M8:M16 P8:P16 S8:S16 V8:V16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44"/>
  <sheetViews>
    <sheetView zoomScale="40" zoomScaleNormal="40" zoomScalePageLayoutView="75" workbookViewId="0">
      <selection activeCell="H25" sqref="H25"/>
    </sheetView>
  </sheetViews>
  <sheetFormatPr baseColWidth="10" defaultRowHeight="15.75" x14ac:dyDescent="0.25"/>
  <cols>
    <col min="1" max="1" width="13.375" bestFit="1" customWidth="1"/>
    <col min="2" max="2" width="19.375" customWidth="1"/>
    <col min="3" max="3" width="15.625" customWidth="1"/>
    <col min="4" max="4" width="16.375" customWidth="1"/>
    <col min="5" max="5" width="13.875" customWidth="1"/>
    <col min="6" max="6" width="11.25" customWidth="1"/>
    <col min="7" max="7" width="13.625" customWidth="1"/>
    <col min="8" max="8" width="13.5" customWidth="1"/>
    <col min="9" max="9" width="9.625" bestFit="1" customWidth="1"/>
    <col min="10" max="10" width="14.625" customWidth="1"/>
    <col min="11" max="11" width="13.625" customWidth="1"/>
    <col min="12" max="12" width="11.5" customWidth="1"/>
    <col min="13" max="13" width="14.625" customWidth="1"/>
    <col min="14" max="14" width="12.375" customWidth="1"/>
    <col min="15" max="15" width="9.625" customWidth="1"/>
    <col min="16" max="17" width="13.875" customWidth="1"/>
    <col min="18" max="18" width="12.125" customWidth="1"/>
    <col min="19" max="19" width="13.875" customWidth="1"/>
    <col min="20" max="20" width="14.5" customWidth="1"/>
    <col min="21" max="21" width="10.5" customWidth="1"/>
    <col min="22" max="23" width="13.875" customWidth="1"/>
    <col min="24" max="24" width="1.875" customWidth="1"/>
    <col min="25" max="25" width="13.75" customWidth="1"/>
    <col min="26" max="26" width="1.875" customWidth="1"/>
    <col min="27" max="27" width="16" customWidth="1"/>
    <col min="28" max="28" width="2.375" customWidth="1"/>
    <col min="29" max="29" width="17.125" customWidth="1"/>
    <col min="30" max="30" width="2.625" customWidth="1"/>
    <col min="31" max="31" width="15.375" customWidth="1"/>
    <col min="32" max="32" width="3.125" customWidth="1"/>
    <col min="33" max="33" width="12.875" customWidth="1"/>
    <col min="34" max="35" width="18.25" customWidth="1"/>
  </cols>
  <sheetData>
    <row r="2" spans="2:36" ht="16.5" thickBot="1" x14ac:dyDescent="0.3">
      <c r="G2" s="61" t="s">
        <v>30</v>
      </c>
      <c r="H2" s="61" t="s">
        <v>38</v>
      </c>
      <c r="J2" s="61" t="s">
        <v>30</v>
      </c>
      <c r="K2" s="61" t="s">
        <v>38</v>
      </c>
      <c r="M2" s="61" t="s">
        <v>30</v>
      </c>
      <c r="N2" s="61" t="s">
        <v>38</v>
      </c>
      <c r="P2" s="61" t="s">
        <v>30</v>
      </c>
      <c r="Q2" s="61" t="s">
        <v>38</v>
      </c>
      <c r="S2" s="61" t="s">
        <v>30</v>
      </c>
      <c r="T2" s="61" t="s">
        <v>38</v>
      </c>
      <c r="V2" s="61" t="s">
        <v>30</v>
      </c>
      <c r="W2" s="61" t="s">
        <v>38</v>
      </c>
      <c r="X2" s="62"/>
      <c r="Y2" s="61" t="s">
        <v>28</v>
      </c>
      <c r="Z2" s="63"/>
      <c r="AA2" s="61" t="s">
        <v>33</v>
      </c>
      <c r="AB2" s="63"/>
      <c r="AC2" s="61" t="s">
        <v>33</v>
      </c>
      <c r="AD2" s="63"/>
      <c r="AE2" s="61" t="s">
        <v>38</v>
      </c>
      <c r="AF2" s="63"/>
    </row>
    <row r="3" spans="2:36" ht="59.25" customHeight="1" thickBot="1" x14ac:dyDescent="0.3">
      <c r="F3" s="103" t="s">
        <v>4</v>
      </c>
      <c r="G3" s="104"/>
      <c r="H3" s="105"/>
      <c r="I3" s="104" t="s">
        <v>5</v>
      </c>
      <c r="J3" s="104"/>
      <c r="K3" s="104"/>
      <c r="L3" s="103" t="s">
        <v>6</v>
      </c>
      <c r="M3" s="104"/>
      <c r="N3" s="105"/>
      <c r="O3" s="104" t="s">
        <v>7</v>
      </c>
      <c r="P3" s="104"/>
      <c r="Q3" s="104"/>
      <c r="R3" s="103" t="s">
        <v>8</v>
      </c>
      <c r="S3" s="104"/>
      <c r="T3" s="105"/>
      <c r="U3" s="103" t="s">
        <v>9</v>
      </c>
      <c r="V3" s="104"/>
      <c r="W3" s="105"/>
      <c r="X3" s="83"/>
      <c r="Y3" s="86" t="s">
        <v>29</v>
      </c>
      <c r="Z3" s="64"/>
      <c r="AA3" s="65" t="s">
        <v>36</v>
      </c>
      <c r="AB3" s="66"/>
      <c r="AC3" s="65" t="s">
        <v>35</v>
      </c>
      <c r="AD3" s="66"/>
      <c r="AE3" s="65" t="s">
        <v>39</v>
      </c>
      <c r="AF3" s="66"/>
      <c r="AG3" s="67" t="s">
        <v>10</v>
      </c>
    </row>
    <row r="4" spans="2:36" ht="48.75" customHeight="1" x14ac:dyDescent="0.25">
      <c r="B4" s="6" t="s">
        <v>1</v>
      </c>
      <c r="C4" s="7" t="s">
        <v>0</v>
      </c>
      <c r="D4" s="7" t="s">
        <v>2</v>
      </c>
      <c r="E4" s="15" t="s">
        <v>3</v>
      </c>
      <c r="F4" s="71" t="s">
        <v>32</v>
      </c>
      <c r="G4" s="55" t="s">
        <v>31</v>
      </c>
      <c r="H4" s="72" t="s">
        <v>37</v>
      </c>
      <c r="I4" s="69" t="s">
        <v>32</v>
      </c>
      <c r="J4" s="55" t="s">
        <v>31</v>
      </c>
      <c r="K4" s="77" t="s">
        <v>37</v>
      </c>
      <c r="L4" s="71" t="s">
        <v>32</v>
      </c>
      <c r="M4" s="55" t="s">
        <v>31</v>
      </c>
      <c r="N4" s="72" t="s">
        <v>37</v>
      </c>
      <c r="O4" s="69" t="s">
        <v>32</v>
      </c>
      <c r="P4" s="55" t="s">
        <v>31</v>
      </c>
      <c r="Q4" s="77" t="s">
        <v>37</v>
      </c>
      <c r="R4" s="71" t="s">
        <v>32</v>
      </c>
      <c r="S4" s="55" t="s">
        <v>31</v>
      </c>
      <c r="T4" s="72" t="s">
        <v>37</v>
      </c>
      <c r="U4" s="71" t="s">
        <v>32</v>
      </c>
      <c r="V4" s="55" t="s">
        <v>31</v>
      </c>
      <c r="W4" s="72" t="s">
        <v>37</v>
      </c>
      <c r="X4" s="28"/>
      <c r="Y4" s="87" t="s">
        <v>32</v>
      </c>
      <c r="Z4" s="28"/>
      <c r="AA4" s="87" t="s">
        <v>34</v>
      </c>
      <c r="AB4" s="82"/>
      <c r="AC4" s="55" t="s">
        <v>34</v>
      </c>
      <c r="AD4" s="56"/>
      <c r="AE4" s="55"/>
      <c r="AF4" s="56"/>
      <c r="AG4" s="57" t="s">
        <v>58</v>
      </c>
    </row>
    <row r="5" spans="2:36" x14ac:dyDescent="0.25">
      <c r="B5" s="8" t="s">
        <v>11</v>
      </c>
      <c r="C5" s="4" t="s">
        <v>13</v>
      </c>
      <c r="D5" s="4" t="s">
        <v>17</v>
      </c>
      <c r="E5" s="19" t="s">
        <v>19</v>
      </c>
      <c r="F5" s="25">
        <v>824</v>
      </c>
      <c r="G5" s="17">
        <f>(F5/$Y5)</f>
        <v>0.23336165392240157</v>
      </c>
      <c r="H5" s="73">
        <f t="shared" ref="H5:H13" si="0">F5/$AA5</f>
        <v>3.9204757858963468</v>
      </c>
      <c r="I5" s="22">
        <v>260</v>
      </c>
      <c r="J5" s="17">
        <f t="shared" ref="J5:J13" si="1">(I5/$Y5)</f>
        <v>7.3633531577456807E-2</v>
      </c>
      <c r="K5" s="78">
        <f t="shared" ref="K5:K13" si="2">I5/$AA5</f>
        <v>1.2370433305012745</v>
      </c>
      <c r="L5" s="25">
        <v>373</v>
      </c>
      <c r="M5" s="17">
        <f t="shared" ref="M5:M13" si="3">(L5/$Y5)</f>
        <v>0.10563579722458227</v>
      </c>
      <c r="N5" s="73">
        <f t="shared" ref="N5:N13" si="4">L5/$AA5</f>
        <v>1.7746813933729824</v>
      </c>
      <c r="O5" s="22">
        <v>388</v>
      </c>
      <c r="P5" s="17">
        <f t="shared" ref="P5:P13" si="5">(O5/$Y5)</f>
        <v>0.10988388558482017</v>
      </c>
      <c r="Q5" s="78">
        <f t="shared" ref="Q5:Q13" si="6">O5/$AA5</f>
        <v>1.8460492778249789</v>
      </c>
      <c r="R5" s="25">
        <v>1634</v>
      </c>
      <c r="S5" s="17">
        <f t="shared" ref="S5:S13" si="7">(R5/$Y5)</f>
        <v>0.46275842537524781</v>
      </c>
      <c r="T5" s="73">
        <f t="shared" ref="T5:T13" si="8">R5/$AA5</f>
        <v>7.7743415463041634</v>
      </c>
      <c r="U5" s="25">
        <v>52</v>
      </c>
      <c r="V5" s="17">
        <f t="shared" ref="V5:V13" si="9">(U5/$Y5)</f>
        <v>1.4726706315491363E-2</v>
      </c>
      <c r="W5" s="73">
        <f t="shared" ref="W5:W13" si="10">U5/$AA5</f>
        <v>0.24740866610025489</v>
      </c>
      <c r="X5" s="84"/>
      <c r="Y5" s="100">
        <f t="shared" ref="Y5:Y13" si="11">F5+I5+L5+O5+R5+U5</f>
        <v>3531</v>
      </c>
      <c r="Z5" s="29"/>
      <c r="AA5" s="95">
        <f t="shared" ref="AA5:AA13" si="12">Y5/AG5</f>
        <v>210.17857142857142</v>
      </c>
      <c r="AB5" s="93"/>
      <c r="AC5" s="30">
        <f t="shared" ref="AC5:AC13" si="13">AA5/52</f>
        <v>4.041895604395604</v>
      </c>
      <c r="AD5" s="31"/>
      <c r="AE5" s="30" t="str">
        <f t="shared" ref="AE5:AE13" si="14">IF(AC5&gt;2,"Plus de 2H","Moins de 2H")</f>
        <v>Plus de 2H</v>
      </c>
      <c r="AF5" s="31"/>
      <c r="AG5" s="9">
        <v>16.8</v>
      </c>
      <c r="AJ5" s="50"/>
    </row>
    <row r="6" spans="2:36" x14ac:dyDescent="0.25">
      <c r="B6" s="10" t="s">
        <v>11</v>
      </c>
      <c r="C6" s="5" t="s">
        <v>53</v>
      </c>
      <c r="D6" s="5" t="s">
        <v>18</v>
      </c>
      <c r="E6" s="20" t="s">
        <v>20</v>
      </c>
      <c r="F6" s="26">
        <v>1405</v>
      </c>
      <c r="G6" s="18">
        <f t="shared" ref="G6:G13" si="15">(F6/Y6)</f>
        <v>0.24670763827919229</v>
      </c>
      <c r="H6" s="74">
        <f t="shared" si="0"/>
        <v>4.0706760316066726</v>
      </c>
      <c r="I6" s="23">
        <v>1458</v>
      </c>
      <c r="J6" s="18">
        <f t="shared" si="1"/>
        <v>0.25601404741000877</v>
      </c>
      <c r="K6" s="79">
        <f t="shared" si="2"/>
        <v>4.2242317822651447</v>
      </c>
      <c r="L6" s="26">
        <v>1278</v>
      </c>
      <c r="M6" s="18">
        <f t="shared" si="3"/>
        <v>0.22440737489025461</v>
      </c>
      <c r="N6" s="74">
        <f t="shared" si="4"/>
        <v>3.7027216856892013</v>
      </c>
      <c r="O6" s="23">
        <v>437</v>
      </c>
      <c r="P6" s="18">
        <f t="shared" si="5"/>
        <v>7.6733977172958739E-2</v>
      </c>
      <c r="Q6" s="79">
        <f t="shared" si="6"/>
        <v>1.2661106233538193</v>
      </c>
      <c r="R6" s="26">
        <v>971</v>
      </c>
      <c r="S6" s="18">
        <f t="shared" si="7"/>
        <v>0.17050043898156278</v>
      </c>
      <c r="T6" s="74">
        <f t="shared" si="8"/>
        <v>2.8132572431957859</v>
      </c>
      <c r="U6" s="26">
        <v>146</v>
      </c>
      <c r="V6" s="18">
        <f t="shared" si="9"/>
        <v>2.5636523266022827E-2</v>
      </c>
      <c r="W6" s="74">
        <f t="shared" si="10"/>
        <v>0.4230026338893767</v>
      </c>
      <c r="X6" s="84"/>
      <c r="Y6" s="100">
        <f t="shared" si="11"/>
        <v>5695</v>
      </c>
      <c r="Z6" s="29"/>
      <c r="AA6" s="96">
        <f t="shared" si="12"/>
        <v>345.15151515151513</v>
      </c>
      <c r="AB6" s="93"/>
      <c r="AC6" s="54">
        <f t="shared" si="13"/>
        <v>6.6375291375291372</v>
      </c>
      <c r="AD6" s="31"/>
      <c r="AE6" s="54" t="str">
        <f t="shared" si="14"/>
        <v>Plus de 2H</v>
      </c>
      <c r="AF6" s="31"/>
      <c r="AG6" s="11">
        <v>16.5</v>
      </c>
    </row>
    <row r="7" spans="2:36" x14ac:dyDescent="0.25">
      <c r="B7" s="8" t="s">
        <v>12</v>
      </c>
      <c r="C7" s="4" t="s">
        <v>54</v>
      </c>
      <c r="D7" s="4" t="s">
        <v>17</v>
      </c>
      <c r="E7" s="19" t="s">
        <v>21</v>
      </c>
      <c r="F7" s="25">
        <v>131</v>
      </c>
      <c r="G7" s="17">
        <f t="shared" si="15"/>
        <v>6.8087318087318091E-2</v>
      </c>
      <c r="H7" s="73">
        <f t="shared" si="0"/>
        <v>1.0349272349272349</v>
      </c>
      <c r="I7" s="22">
        <v>292</v>
      </c>
      <c r="J7" s="17">
        <f t="shared" si="1"/>
        <v>0.15176715176715178</v>
      </c>
      <c r="K7" s="78">
        <f t="shared" si="2"/>
        <v>2.3068607068607068</v>
      </c>
      <c r="L7" s="25">
        <v>630</v>
      </c>
      <c r="M7" s="17">
        <f t="shared" si="3"/>
        <v>0.32744282744282743</v>
      </c>
      <c r="N7" s="73">
        <f t="shared" si="4"/>
        <v>4.9771309771309769</v>
      </c>
      <c r="O7" s="22">
        <v>659</v>
      </c>
      <c r="P7" s="17">
        <f t="shared" si="5"/>
        <v>0.34251559251559249</v>
      </c>
      <c r="Q7" s="78">
        <f t="shared" si="6"/>
        <v>5.2062370062370062</v>
      </c>
      <c r="R7" s="25">
        <v>41</v>
      </c>
      <c r="S7" s="17">
        <f t="shared" si="7"/>
        <v>2.1309771309771311E-2</v>
      </c>
      <c r="T7" s="73">
        <f t="shared" si="8"/>
        <v>0.32390852390852393</v>
      </c>
      <c r="U7" s="25">
        <v>171</v>
      </c>
      <c r="V7" s="17">
        <f t="shared" si="9"/>
        <v>8.8877338877338882E-2</v>
      </c>
      <c r="W7" s="73">
        <f t="shared" si="10"/>
        <v>1.350935550935551</v>
      </c>
      <c r="X7" s="84"/>
      <c r="Y7" s="100">
        <f t="shared" si="11"/>
        <v>1924</v>
      </c>
      <c r="Z7" s="29"/>
      <c r="AA7" s="95">
        <f t="shared" si="12"/>
        <v>126.57894736842105</v>
      </c>
      <c r="AB7" s="93"/>
      <c r="AC7" s="30">
        <f t="shared" si="13"/>
        <v>2.4342105263157894</v>
      </c>
      <c r="AD7" s="31"/>
      <c r="AE7" s="30" t="str">
        <f t="shared" si="14"/>
        <v>Plus de 2H</v>
      </c>
      <c r="AF7" s="31"/>
      <c r="AG7" s="9">
        <v>15.2</v>
      </c>
    </row>
    <row r="8" spans="2:36" x14ac:dyDescent="0.25">
      <c r="B8" s="10" t="s">
        <v>12</v>
      </c>
      <c r="C8" s="5" t="s">
        <v>54</v>
      </c>
      <c r="D8" s="5" t="s">
        <v>17</v>
      </c>
      <c r="E8" s="20" t="s">
        <v>22</v>
      </c>
      <c r="F8" s="26">
        <v>162</v>
      </c>
      <c r="G8" s="18">
        <f t="shared" si="15"/>
        <v>7.4861367837338266E-2</v>
      </c>
      <c r="H8" s="74">
        <f t="shared" si="0"/>
        <v>1.0929759704251387</v>
      </c>
      <c r="I8" s="23">
        <v>424</v>
      </c>
      <c r="J8" s="18">
        <f t="shared" si="1"/>
        <v>0.19593345656192238</v>
      </c>
      <c r="K8" s="79">
        <f t="shared" si="2"/>
        <v>2.8606284658040666</v>
      </c>
      <c r="L8" s="26">
        <v>529</v>
      </c>
      <c r="M8" s="18">
        <f t="shared" si="3"/>
        <v>0.24445471349353051</v>
      </c>
      <c r="N8" s="74">
        <f t="shared" si="4"/>
        <v>3.5690388170055454</v>
      </c>
      <c r="O8" s="23">
        <v>821</v>
      </c>
      <c r="P8" s="18">
        <f t="shared" si="5"/>
        <v>0.37939001848428833</v>
      </c>
      <c r="Q8" s="79">
        <f t="shared" si="6"/>
        <v>5.5390942698706098</v>
      </c>
      <c r="R8" s="26">
        <v>76</v>
      </c>
      <c r="S8" s="18">
        <f t="shared" si="7"/>
        <v>3.512014787430684E-2</v>
      </c>
      <c r="T8" s="74">
        <f t="shared" si="8"/>
        <v>0.51275415896487986</v>
      </c>
      <c r="U8" s="26">
        <v>152</v>
      </c>
      <c r="V8" s="18">
        <f t="shared" si="9"/>
        <v>7.0240295748613679E-2</v>
      </c>
      <c r="W8" s="74">
        <f t="shared" si="10"/>
        <v>1.0255083179297597</v>
      </c>
      <c r="X8" s="84"/>
      <c r="Y8" s="100">
        <f t="shared" si="11"/>
        <v>2164</v>
      </c>
      <c r="Z8" s="29"/>
      <c r="AA8" s="96">
        <f t="shared" si="12"/>
        <v>148.21917808219177</v>
      </c>
      <c r="AB8" s="93"/>
      <c r="AC8" s="54">
        <f t="shared" si="13"/>
        <v>2.8503688092729189</v>
      </c>
      <c r="AD8" s="31"/>
      <c r="AE8" s="54" t="str">
        <f t="shared" si="14"/>
        <v>Plus de 2H</v>
      </c>
      <c r="AF8" s="31"/>
      <c r="AG8" s="11">
        <v>14.6</v>
      </c>
    </row>
    <row r="9" spans="2:36" x14ac:dyDescent="0.25">
      <c r="B9" s="8" t="s">
        <v>11</v>
      </c>
      <c r="C9" s="4" t="s">
        <v>55</v>
      </c>
      <c r="D9" s="4" t="s">
        <v>18</v>
      </c>
      <c r="E9" s="19" t="s">
        <v>23</v>
      </c>
      <c r="F9" s="25">
        <v>2393</v>
      </c>
      <c r="G9" s="17">
        <f t="shared" si="15"/>
        <v>0.51121555223242898</v>
      </c>
      <c r="H9" s="73">
        <f t="shared" si="0"/>
        <v>7.4126255073702199</v>
      </c>
      <c r="I9" s="22">
        <v>486</v>
      </c>
      <c r="J9" s="17">
        <f t="shared" si="1"/>
        <v>0.10382396923734245</v>
      </c>
      <c r="K9" s="78">
        <f t="shared" si="2"/>
        <v>1.5054475539414653</v>
      </c>
      <c r="L9" s="25">
        <v>844</v>
      </c>
      <c r="M9" s="17">
        <f t="shared" si="3"/>
        <v>0.18030335398419142</v>
      </c>
      <c r="N9" s="73">
        <f t="shared" si="4"/>
        <v>2.6143986327707753</v>
      </c>
      <c r="O9" s="22">
        <v>580</v>
      </c>
      <c r="P9" s="17">
        <f t="shared" si="5"/>
        <v>0.1239051484725486</v>
      </c>
      <c r="Q9" s="78">
        <f t="shared" si="6"/>
        <v>1.7966246528519547</v>
      </c>
      <c r="R9" s="25">
        <v>27</v>
      </c>
      <c r="S9" s="17">
        <f t="shared" si="7"/>
        <v>5.7679982909634693E-3</v>
      </c>
      <c r="T9" s="73">
        <f t="shared" si="8"/>
        <v>8.3635975218970302E-2</v>
      </c>
      <c r="U9" s="25">
        <v>351</v>
      </c>
      <c r="V9" s="17">
        <f t="shared" si="9"/>
        <v>7.4983977782525107E-2</v>
      </c>
      <c r="W9" s="73">
        <f t="shared" si="10"/>
        <v>1.0872676778466139</v>
      </c>
      <c r="X9" s="84"/>
      <c r="Y9" s="100">
        <f t="shared" si="11"/>
        <v>4681</v>
      </c>
      <c r="Z9" s="29"/>
      <c r="AA9" s="95">
        <f t="shared" si="12"/>
        <v>322.82758620689657</v>
      </c>
      <c r="AB9" s="93"/>
      <c r="AC9" s="30">
        <f t="shared" si="13"/>
        <v>6.2082228116710878</v>
      </c>
      <c r="AD9" s="31"/>
      <c r="AE9" s="30" t="str">
        <f t="shared" si="14"/>
        <v>Plus de 2H</v>
      </c>
      <c r="AF9" s="31"/>
      <c r="AG9" s="9">
        <v>14.5</v>
      </c>
    </row>
    <row r="10" spans="2:36" x14ac:dyDescent="0.25">
      <c r="B10" s="10" t="s">
        <v>11</v>
      </c>
      <c r="C10" s="5" t="s">
        <v>55</v>
      </c>
      <c r="D10" s="5" t="s">
        <v>18</v>
      </c>
      <c r="E10" s="20" t="s">
        <v>24</v>
      </c>
      <c r="F10" s="26">
        <v>181</v>
      </c>
      <c r="G10" s="18">
        <f t="shared" si="15"/>
        <v>0.28960000000000002</v>
      </c>
      <c r="H10" s="74">
        <f t="shared" si="0"/>
        <v>4.0543999999999993</v>
      </c>
      <c r="I10" s="23">
        <v>51</v>
      </c>
      <c r="J10" s="18">
        <f t="shared" si="1"/>
        <v>8.1600000000000006E-2</v>
      </c>
      <c r="K10" s="79">
        <f t="shared" si="2"/>
        <v>1.1423999999999999</v>
      </c>
      <c r="L10" s="26">
        <v>125</v>
      </c>
      <c r="M10" s="18">
        <f t="shared" si="3"/>
        <v>0.2</v>
      </c>
      <c r="N10" s="74">
        <f t="shared" si="4"/>
        <v>2.8</v>
      </c>
      <c r="O10" s="23">
        <v>243</v>
      </c>
      <c r="P10" s="18">
        <f t="shared" si="5"/>
        <v>0.38879999999999998</v>
      </c>
      <c r="Q10" s="79">
        <f t="shared" si="6"/>
        <v>5.4432</v>
      </c>
      <c r="R10" s="26">
        <v>0</v>
      </c>
      <c r="S10" s="18">
        <f t="shared" si="7"/>
        <v>0</v>
      </c>
      <c r="T10" s="74">
        <f t="shared" si="8"/>
        <v>0</v>
      </c>
      <c r="U10" s="26">
        <v>25</v>
      </c>
      <c r="V10" s="18">
        <f t="shared" si="9"/>
        <v>0.04</v>
      </c>
      <c r="W10" s="74">
        <f t="shared" si="10"/>
        <v>0.55999999999999994</v>
      </c>
      <c r="X10" s="84"/>
      <c r="Y10" s="100">
        <f t="shared" si="11"/>
        <v>625</v>
      </c>
      <c r="Z10" s="29"/>
      <c r="AA10" s="96">
        <f t="shared" si="12"/>
        <v>44.642857142857146</v>
      </c>
      <c r="AB10" s="93"/>
      <c r="AC10" s="54">
        <f t="shared" si="13"/>
        <v>0.85851648351648358</v>
      </c>
      <c r="AD10" s="31"/>
      <c r="AE10" s="54" t="str">
        <f t="shared" si="14"/>
        <v>Moins de 2H</v>
      </c>
      <c r="AF10" s="31"/>
      <c r="AG10" s="11">
        <v>14</v>
      </c>
    </row>
    <row r="11" spans="2:36" x14ac:dyDescent="0.25">
      <c r="B11" s="8" t="s">
        <v>12</v>
      </c>
      <c r="C11" s="4" t="s">
        <v>54</v>
      </c>
      <c r="D11" s="4" t="s">
        <v>17</v>
      </c>
      <c r="E11" s="19" t="s">
        <v>25</v>
      </c>
      <c r="F11" s="25">
        <v>173</v>
      </c>
      <c r="G11" s="17">
        <f t="shared" si="15"/>
        <v>8.6069651741293537E-2</v>
      </c>
      <c r="H11" s="73">
        <f t="shared" si="0"/>
        <v>1.1533333333333333</v>
      </c>
      <c r="I11" s="22">
        <v>393</v>
      </c>
      <c r="J11" s="17">
        <f t="shared" si="1"/>
        <v>0.19552238805970149</v>
      </c>
      <c r="K11" s="78">
        <f t="shared" si="2"/>
        <v>2.62</v>
      </c>
      <c r="L11" s="25">
        <v>650</v>
      </c>
      <c r="M11" s="17">
        <f t="shared" si="3"/>
        <v>0.32338308457711445</v>
      </c>
      <c r="N11" s="73">
        <f t="shared" si="4"/>
        <v>4.333333333333333</v>
      </c>
      <c r="O11" s="22">
        <v>614</v>
      </c>
      <c r="P11" s="17">
        <f t="shared" si="5"/>
        <v>0.30547263681592041</v>
      </c>
      <c r="Q11" s="78">
        <f t="shared" si="6"/>
        <v>4.0933333333333337</v>
      </c>
      <c r="R11" s="25">
        <v>72</v>
      </c>
      <c r="S11" s="17">
        <f t="shared" si="7"/>
        <v>3.5820895522388062E-2</v>
      </c>
      <c r="T11" s="73">
        <f t="shared" si="8"/>
        <v>0.48</v>
      </c>
      <c r="U11" s="25">
        <v>108</v>
      </c>
      <c r="V11" s="17">
        <f t="shared" si="9"/>
        <v>5.3731343283582089E-2</v>
      </c>
      <c r="W11" s="73">
        <f t="shared" si="10"/>
        <v>0.72</v>
      </c>
      <c r="X11" s="84"/>
      <c r="Y11" s="100">
        <f t="shared" si="11"/>
        <v>2010</v>
      </c>
      <c r="Z11" s="29"/>
      <c r="AA11" s="95">
        <f t="shared" si="12"/>
        <v>150</v>
      </c>
      <c r="AB11" s="93"/>
      <c r="AC11" s="30">
        <f t="shared" si="13"/>
        <v>2.8846153846153846</v>
      </c>
      <c r="AD11" s="31"/>
      <c r="AE11" s="30" t="str">
        <f t="shared" si="14"/>
        <v>Plus de 2H</v>
      </c>
      <c r="AF11" s="31"/>
      <c r="AG11" s="9">
        <v>13.4</v>
      </c>
    </row>
    <row r="12" spans="2:36" x14ac:dyDescent="0.25">
      <c r="B12" s="10" t="s">
        <v>11</v>
      </c>
      <c r="C12" s="5" t="s">
        <v>15</v>
      </c>
      <c r="D12" s="5" t="s">
        <v>17</v>
      </c>
      <c r="E12" s="20" t="s">
        <v>26</v>
      </c>
      <c r="F12" s="26">
        <v>386</v>
      </c>
      <c r="G12" s="18">
        <f t="shared" si="15"/>
        <v>0.12006220839813375</v>
      </c>
      <c r="H12" s="74">
        <f t="shared" si="0"/>
        <v>1.5488024883359253</v>
      </c>
      <c r="I12" s="23">
        <v>1096</v>
      </c>
      <c r="J12" s="18">
        <f t="shared" si="1"/>
        <v>0.34090202177293932</v>
      </c>
      <c r="K12" s="79">
        <f t="shared" si="2"/>
        <v>4.3976360808709174</v>
      </c>
      <c r="L12" s="26">
        <v>638</v>
      </c>
      <c r="M12" s="18">
        <f t="shared" si="3"/>
        <v>0.1984447900466563</v>
      </c>
      <c r="N12" s="74">
        <f t="shared" si="4"/>
        <v>2.5599377916018664</v>
      </c>
      <c r="O12" s="23">
        <v>318</v>
      </c>
      <c r="P12" s="18">
        <f t="shared" si="5"/>
        <v>9.891135303265941E-2</v>
      </c>
      <c r="Q12" s="79">
        <f t="shared" si="6"/>
        <v>1.2759564541213064</v>
      </c>
      <c r="R12" s="26">
        <v>750</v>
      </c>
      <c r="S12" s="18">
        <f t="shared" si="7"/>
        <v>0.23328149300155521</v>
      </c>
      <c r="T12" s="74">
        <f t="shared" si="8"/>
        <v>3.0093312597200623</v>
      </c>
      <c r="U12" s="26">
        <v>27</v>
      </c>
      <c r="V12" s="18">
        <f t="shared" si="9"/>
        <v>8.3981337480559873E-3</v>
      </c>
      <c r="W12" s="74">
        <f t="shared" si="10"/>
        <v>0.10833592534992224</v>
      </c>
      <c r="X12" s="84"/>
      <c r="Y12" s="100">
        <f t="shared" si="11"/>
        <v>3215</v>
      </c>
      <c r="Z12" s="29"/>
      <c r="AA12" s="96">
        <f t="shared" si="12"/>
        <v>249.22480620155039</v>
      </c>
      <c r="AB12" s="93"/>
      <c r="AC12" s="54">
        <f t="shared" si="13"/>
        <v>4.7927847346451999</v>
      </c>
      <c r="AD12" s="31"/>
      <c r="AE12" s="54" t="str">
        <f t="shared" si="14"/>
        <v>Plus de 2H</v>
      </c>
      <c r="AF12" s="31"/>
      <c r="AG12" s="11">
        <v>12.9</v>
      </c>
    </row>
    <row r="13" spans="2:36" ht="16.5" thickBot="1" x14ac:dyDescent="0.3">
      <c r="B13" s="12" t="s">
        <v>11</v>
      </c>
      <c r="C13" s="13" t="s">
        <v>16</v>
      </c>
      <c r="D13" s="13" t="s">
        <v>17</v>
      </c>
      <c r="E13" s="21" t="s">
        <v>27</v>
      </c>
      <c r="F13" s="27">
        <v>158</v>
      </c>
      <c r="G13" s="58">
        <f t="shared" si="15"/>
        <v>6.3453815261044183E-2</v>
      </c>
      <c r="H13" s="75">
        <f t="shared" si="0"/>
        <v>0.68530120481927714</v>
      </c>
      <c r="I13" s="24">
        <v>253</v>
      </c>
      <c r="J13" s="58">
        <f t="shared" si="1"/>
        <v>0.10160642570281124</v>
      </c>
      <c r="K13" s="80">
        <f t="shared" si="2"/>
        <v>1.0973493975903614</v>
      </c>
      <c r="L13" s="27">
        <v>739</v>
      </c>
      <c r="M13" s="58">
        <f t="shared" si="3"/>
        <v>0.29678714859437749</v>
      </c>
      <c r="N13" s="75">
        <f t="shared" si="4"/>
        <v>3.2053012048192775</v>
      </c>
      <c r="O13" s="24">
        <v>843</v>
      </c>
      <c r="P13" s="58">
        <f t="shared" si="5"/>
        <v>0.33855421686746989</v>
      </c>
      <c r="Q13" s="80">
        <f t="shared" si="6"/>
        <v>3.6563855421686751</v>
      </c>
      <c r="R13" s="27">
        <v>211</v>
      </c>
      <c r="S13" s="58">
        <f t="shared" si="7"/>
        <v>8.4738955823293174E-2</v>
      </c>
      <c r="T13" s="75">
        <f t="shared" si="8"/>
        <v>0.91518072289156627</v>
      </c>
      <c r="U13" s="27">
        <v>286</v>
      </c>
      <c r="V13" s="58">
        <f t="shared" si="9"/>
        <v>0.11485943775100402</v>
      </c>
      <c r="W13" s="75">
        <f t="shared" si="10"/>
        <v>1.2404819277108434</v>
      </c>
      <c r="X13" s="85"/>
      <c r="Y13" s="101">
        <f t="shared" si="11"/>
        <v>2490</v>
      </c>
      <c r="Z13" s="92"/>
      <c r="AA13" s="97">
        <f t="shared" si="12"/>
        <v>230.55555555555554</v>
      </c>
      <c r="AB13" s="94"/>
      <c r="AC13" s="59">
        <f t="shared" si="13"/>
        <v>4.4337606837606831</v>
      </c>
      <c r="AD13" s="60"/>
      <c r="AE13" s="59" t="str">
        <f t="shared" si="14"/>
        <v>Plus de 2H</v>
      </c>
      <c r="AF13" s="60"/>
      <c r="AG13" s="14">
        <v>10.8</v>
      </c>
    </row>
    <row r="14" spans="2:36" x14ac:dyDescent="0.25">
      <c r="F14" s="1"/>
      <c r="G14" s="2"/>
      <c r="H14" s="3"/>
      <c r="L14" s="1"/>
      <c r="M14" s="2"/>
      <c r="N14" s="3"/>
      <c r="R14" s="1"/>
      <c r="S14" s="2"/>
      <c r="T14" s="3"/>
      <c r="U14" s="1"/>
      <c r="V14" s="2"/>
      <c r="W14" s="3"/>
      <c r="X14" s="90"/>
      <c r="Y14" s="88"/>
      <c r="Z14" s="90"/>
      <c r="AA14" s="88"/>
      <c r="AB14" s="90"/>
      <c r="AD14" s="90"/>
      <c r="AF14" s="90"/>
    </row>
    <row r="15" spans="2:36" ht="16.5" thickBot="1" x14ac:dyDescent="0.3">
      <c r="B15" s="16" t="s">
        <v>56</v>
      </c>
      <c r="F15" s="1"/>
      <c r="G15" s="2"/>
      <c r="H15" s="3"/>
      <c r="L15" s="1"/>
      <c r="M15" s="2"/>
      <c r="N15" s="3"/>
      <c r="R15" s="1"/>
      <c r="S15" s="2"/>
      <c r="T15" s="3"/>
      <c r="U15" s="1"/>
      <c r="V15" s="2"/>
      <c r="W15" s="3"/>
      <c r="X15" s="90"/>
      <c r="Y15" s="88"/>
      <c r="Z15" s="90"/>
      <c r="AA15" s="88"/>
      <c r="AB15" s="90"/>
      <c r="AD15" s="90"/>
      <c r="AF15" s="90"/>
    </row>
    <row r="16" spans="2:36" ht="16.5" thickBot="1" x14ac:dyDescent="0.3">
      <c r="B16" s="51" t="s">
        <v>57</v>
      </c>
      <c r="C16" s="52"/>
      <c r="D16" s="52"/>
      <c r="E16" s="68"/>
      <c r="F16" s="51"/>
      <c r="G16" s="53">
        <f>AVERAGE(G5:G13)</f>
        <v>0.18815768952879453</v>
      </c>
      <c r="H16" s="76">
        <f>AVERAGE(H5:H13)</f>
        <v>2.7748352840793502</v>
      </c>
      <c r="I16" s="70"/>
      <c r="J16" s="53">
        <f>AVERAGE(J5:J13)</f>
        <v>0.16675588800992602</v>
      </c>
      <c r="K16" s="81">
        <f>AVERAGE(K5:K13)</f>
        <v>2.3768441464259928</v>
      </c>
      <c r="L16" s="51"/>
      <c r="M16" s="53">
        <f>AVERAGE(M5:M13)</f>
        <v>0.23342878780594831</v>
      </c>
      <c r="N16" s="76">
        <f>AVERAGE(N5:N13)</f>
        <v>3.281838203969329</v>
      </c>
      <c r="O16" s="70"/>
      <c r="P16" s="53">
        <f>AVERAGE(P5:P13)</f>
        <v>0.24046298099402869</v>
      </c>
      <c r="Q16" s="81">
        <f>AVERAGE(Q5:Q13)</f>
        <v>3.3469990177512985</v>
      </c>
      <c r="R16" s="51"/>
      <c r="S16" s="53">
        <f>AVERAGE(S5:S13)</f>
        <v>0.1165886806865654</v>
      </c>
      <c r="T16" s="76">
        <f>AVERAGE(T5:T13)</f>
        <v>1.7680454922448834</v>
      </c>
      <c r="U16" s="51"/>
      <c r="V16" s="53">
        <f>AVERAGE(V5:V13)</f>
        <v>5.4605972974737099E-2</v>
      </c>
      <c r="W16" s="76">
        <f>AVERAGE(W5:W13)</f>
        <v>0.75143785552914677</v>
      </c>
      <c r="X16" s="91"/>
      <c r="Y16" s="89">
        <f>AVERAGE(Y5:Y13)</f>
        <v>2926.1111111111113</v>
      </c>
      <c r="Z16" s="91"/>
      <c r="AA16" s="98">
        <f>AVERAGE(AA5:AA13)</f>
        <v>203.04211301528434</v>
      </c>
      <c r="AB16" s="90"/>
      <c r="AC16" s="98">
        <f>AVERAGE(AC5:AC13)</f>
        <v>3.904656019524698</v>
      </c>
      <c r="AD16" s="99"/>
      <c r="AE16" s="98"/>
      <c r="AF16" s="99"/>
      <c r="AG16" s="98">
        <f>AVERAGE(AG5:AG13)</f>
        <v>14.300000000000002</v>
      </c>
    </row>
    <row r="20" spans="2:8" x14ac:dyDescent="0.25">
      <c r="B20" s="35" t="s">
        <v>40</v>
      </c>
      <c r="C20" s="36">
        <f>SUM(C22:C25)</f>
        <v>9</v>
      </c>
      <c r="D20" s="37" t="str">
        <f>IF(C20&gt;1,"Disciplines","Discipline")</f>
        <v>Disciplines</v>
      </c>
      <c r="F20" t="s">
        <v>60</v>
      </c>
      <c r="H20" s="50">
        <f>AVERAGE(Y7,Y8,Y11)</f>
        <v>2032.6666666666667</v>
      </c>
    </row>
    <row r="21" spans="2:8" s="32" customFormat="1" x14ac:dyDescent="0.25">
      <c r="B21" s="38"/>
      <c r="C21" s="39"/>
      <c r="D21" s="33"/>
      <c r="F21" s="32" t="s">
        <v>59</v>
      </c>
      <c r="H21" s="102">
        <f>AVERAGE(Y5,Y6,Y9,Y10,Y12,Y13)</f>
        <v>3372.8333333333335</v>
      </c>
    </row>
    <row r="22" spans="2:8" x14ac:dyDescent="0.25">
      <c r="B22" s="20" t="s">
        <v>41</v>
      </c>
      <c r="C22" s="20">
        <f>COUNTIF(AA5:AA13,"&lt;100")</f>
        <v>1</v>
      </c>
      <c r="D22" s="47" t="str">
        <f t="shared" ref="D22:D44" si="16">IF(C22&gt;1,"Disciplines","Discipline")</f>
        <v>Discipline</v>
      </c>
    </row>
    <row r="23" spans="2:8" x14ac:dyDescent="0.25">
      <c r="B23" s="19" t="s">
        <v>42</v>
      </c>
      <c r="C23" s="43">
        <f>COUNTIFS($AA$5:$AA$13,"&gt;100",$AA$5:$AA$13,"&lt;200")</f>
        <v>3</v>
      </c>
      <c r="D23" s="37" t="str">
        <f t="shared" si="16"/>
        <v>Disciplines</v>
      </c>
    </row>
    <row r="24" spans="2:8" x14ac:dyDescent="0.25">
      <c r="B24" s="20" t="s">
        <v>43</v>
      </c>
      <c r="C24" s="48">
        <f>COUNTIFS($AA$5:$AA$13,"&gt;200",$AA$5:$AA$13,"&lt;300")</f>
        <v>3</v>
      </c>
      <c r="D24" s="47" t="str">
        <f t="shared" si="16"/>
        <v>Disciplines</v>
      </c>
    </row>
    <row r="25" spans="2:8" x14ac:dyDescent="0.25">
      <c r="B25" s="4" t="s">
        <v>44</v>
      </c>
      <c r="C25" s="43">
        <f>COUNTIFS($AA$5:$AA$13,"&gt;300")</f>
        <v>2</v>
      </c>
      <c r="D25" s="37" t="str">
        <f t="shared" si="16"/>
        <v>Disciplines</v>
      </c>
    </row>
    <row r="26" spans="2:8" x14ac:dyDescent="0.25">
      <c r="B26" s="41"/>
      <c r="C26" s="33"/>
      <c r="D26" s="33"/>
    </row>
    <row r="27" spans="2:8" x14ac:dyDescent="0.25">
      <c r="B27" s="34" t="s">
        <v>45</v>
      </c>
      <c r="C27" s="36">
        <f>SUM(C29:C32)</f>
        <v>9</v>
      </c>
      <c r="D27" s="37" t="str">
        <f>IF(C27&gt;1,"Disciplines","Discipline")</f>
        <v>Disciplines</v>
      </c>
    </row>
    <row r="28" spans="2:8" x14ac:dyDescent="0.25">
      <c r="B28" s="40"/>
      <c r="C28" s="40"/>
      <c r="D28" s="33"/>
    </row>
    <row r="29" spans="2:8" x14ac:dyDescent="0.25">
      <c r="B29" s="5" t="s">
        <v>46</v>
      </c>
      <c r="C29" s="20">
        <f>COUNTIF($B$5:$B$13,"=Sport individuel")</f>
        <v>6</v>
      </c>
      <c r="D29" s="47" t="str">
        <f t="shared" si="16"/>
        <v>Disciplines</v>
      </c>
    </row>
    <row r="30" spans="2:8" x14ac:dyDescent="0.25">
      <c r="B30" s="4" t="s">
        <v>47</v>
      </c>
      <c r="C30" s="42">
        <f>COUNTIF(B5:B13,"=Sport collectif ")</f>
        <v>3</v>
      </c>
      <c r="D30" s="37" t="str">
        <f t="shared" si="16"/>
        <v>Disciplines</v>
      </c>
    </row>
    <row r="31" spans="2:8" x14ac:dyDescent="0.25">
      <c r="B31" s="40"/>
      <c r="C31" s="40"/>
      <c r="D31" s="33"/>
    </row>
    <row r="32" spans="2:8" x14ac:dyDescent="0.25">
      <c r="B32" s="40"/>
      <c r="C32" s="40"/>
      <c r="D32" s="33"/>
    </row>
    <row r="33" spans="2:4" x14ac:dyDescent="0.25">
      <c r="B33" s="5" t="s">
        <v>17</v>
      </c>
      <c r="C33" s="49">
        <f>COUNTIF($D$5:$D$13,"=Olympique ")</f>
        <v>6</v>
      </c>
      <c r="D33" s="47" t="str">
        <f t="shared" si="16"/>
        <v>Disciplines</v>
      </c>
    </row>
    <row r="34" spans="2:4" x14ac:dyDescent="0.25">
      <c r="B34" s="4" t="s">
        <v>18</v>
      </c>
      <c r="C34" s="45">
        <f>COUNTIF($D$5:$D$13,"=Non Olympique")</f>
        <v>3</v>
      </c>
      <c r="D34" s="44" t="str">
        <f t="shared" si="16"/>
        <v>Disciplines</v>
      </c>
    </row>
    <row r="35" spans="2:4" x14ac:dyDescent="0.25">
      <c r="B35" s="40"/>
      <c r="C35" s="40"/>
      <c r="D35" s="33"/>
    </row>
    <row r="36" spans="2:4" x14ac:dyDescent="0.25">
      <c r="B36" s="40"/>
      <c r="C36" s="40"/>
      <c r="D36" s="33"/>
    </row>
    <row r="37" spans="2:4" x14ac:dyDescent="0.25">
      <c r="B37" s="20" t="s">
        <v>15</v>
      </c>
      <c r="C37" s="20">
        <f>COUNTIF($C$5:$C$13,"=Glisse")</f>
        <v>1</v>
      </c>
      <c r="D37" s="47" t="str">
        <f t="shared" si="16"/>
        <v>Discipline</v>
      </c>
    </row>
    <row r="38" spans="2:4" x14ac:dyDescent="0.25">
      <c r="B38" s="19" t="s">
        <v>50</v>
      </c>
      <c r="C38" s="46">
        <f>COUNTIF($C$5:$C$13,"=Pleine nature")</f>
        <v>0</v>
      </c>
      <c r="D38" s="44" t="str">
        <f t="shared" si="16"/>
        <v>Discipline</v>
      </c>
    </row>
    <row r="39" spans="2:4" x14ac:dyDescent="0.25">
      <c r="B39" s="20" t="s">
        <v>49</v>
      </c>
      <c r="C39" s="20">
        <f>COUNTIF($C$5:$C$13,"=Plein Air")</f>
        <v>1</v>
      </c>
      <c r="D39" s="47" t="str">
        <f t="shared" si="16"/>
        <v>Discipline</v>
      </c>
    </row>
    <row r="40" spans="2:4" x14ac:dyDescent="0.25">
      <c r="B40" s="19" t="s">
        <v>48</v>
      </c>
      <c r="C40" s="46">
        <f>COUNTIF($C$5:$C$13,"=Nautisme")</f>
        <v>1</v>
      </c>
      <c r="D40" s="44" t="str">
        <f t="shared" si="16"/>
        <v>Discipline</v>
      </c>
    </row>
    <row r="41" spans="2:4" x14ac:dyDescent="0.25">
      <c r="B41" s="20" t="s">
        <v>16</v>
      </c>
      <c r="C41" s="20">
        <f>COUNTIF($C$5:$C$13,"=Autres")</f>
        <v>1</v>
      </c>
      <c r="D41" s="47" t="str">
        <f t="shared" si="16"/>
        <v>Discipline</v>
      </c>
    </row>
    <row r="42" spans="2:4" x14ac:dyDescent="0.25">
      <c r="B42" s="19" t="s">
        <v>51</v>
      </c>
      <c r="C42" s="46">
        <f>COUNTIF($C$5:$C$13,"=Sport collectif")</f>
        <v>3</v>
      </c>
      <c r="D42" s="44" t="str">
        <f t="shared" si="16"/>
        <v>Disciplines</v>
      </c>
    </row>
    <row r="43" spans="2:4" x14ac:dyDescent="0.25">
      <c r="B43" s="20" t="s">
        <v>14</v>
      </c>
      <c r="C43" s="20">
        <f>COUNTIF($C$5:$C$13,"=Mise en forme")</f>
        <v>2</v>
      </c>
      <c r="D43" s="47" t="str">
        <f t="shared" si="16"/>
        <v>Disciplines</v>
      </c>
    </row>
    <row r="44" spans="2:4" x14ac:dyDescent="0.25">
      <c r="B44" s="19" t="s">
        <v>52</v>
      </c>
      <c r="C44" s="46">
        <f>COUNTIF($C$5:$C$13,"=Sport de combat")</f>
        <v>0</v>
      </c>
      <c r="D44" s="44" t="str">
        <f t="shared" si="16"/>
        <v>Discipline</v>
      </c>
    </row>
  </sheetData>
  <mergeCells count="6">
    <mergeCell ref="F3:H3"/>
    <mergeCell ref="I3:K3"/>
    <mergeCell ref="L3:N3"/>
    <mergeCell ref="O3:Q3"/>
    <mergeCell ref="R3:T3"/>
    <mergeCell ref="U3:W3"/>
  </mergeCells>
  <conditionalFormatting sqref="G5:G13 J5:J13 M5:M13 P5:P13 S5:S13 V5:V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{453DE383-40F8-4009-B31A-333288BD472F}</x14:id>
        </ext>
      </extLst>
    </cfRule>
  </conditionalFormatting>
  <conditionalFormatting sqref="Y5:Y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5433070866141736" right="0.35433070866141736" top="0.39370078740157483" bottom="0.59055118110236227" header="0.51181102362204722" footer="0.51181102362204722"/>
  <pageSetup paperSize="8" scale="49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3DE383-40F8-4009-B31A-333288BD472F}">
            <x14:dataBar minLength="0" maxLength="100" border="1" direction="rightToLeft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G5:G13 J5:J13 M5:M13 P5:P13 S5:S13 V5:V13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SUPPORT FORMALISATION</vt:lpstr>
      <vt:lpstr>CORRECTION EN CAS DE DIFFICULTE</vt:lpstr>
      <vt:lpstr>'CORRECTION EN CAS DE DIFFICULTE'!Zone_d_impression</vt:lpstr>
      <vt:lpstr>'SUPPORT FORMALISATION'!Zone_d_impression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jules</dc:creator>
  <cp:lastModifiedBy>BOYER Laurent</cp:lastModifiedBy>
  <cp:lastPrinted>2018-01-30T05:23:32Z</cp:lastPrinted>
  <dcterms:created xsi:type="dcterms:W3CDTF">2015-09-07T12:06:09Z</dcterms:created>
  <dcterms:modified xsi:type="dcterms:W3CDTF">2021-01-07T15:18:29Z</dcterms:modified>
</cp:coreProperties>
</file>