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oyer\Desktop\MASTER 1 2018 2019\TD INFO GESTION\"/>
    </mc:Choice>
  </mc:AlternateContent>
  <bookViews>
    <workbookView xWindow="120" yWindow="105" windowWidth="12120" windowHeight="7620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Feuil1!$B$2:$O$34</definedName>
  </definedNames>
  <calcPr calcId="162913"/>
</workbook>
</file>

<file path=xl/calcChain.xml><?xml version="1.0" encoding="utf-8"?>
<calcChain xmlns="http://schemas.openxmlformats.org/spreadsheetml/2006/main">
  <c r="J28" i="1" l="1"/>
  <c r="K28" i="1" s="1"/>
  <c r="M34" i="1"/>
  <c r="J29" i="1"/>
  <c r="J30" i="1"/>
  <c r="J31" i="1"/>
  <c r="J32" i="1"/>
  <c r="K29" i="1"/>
  <c r="K30" i="1"/>
  <c r="K31" i="1"/>
  <c r="K32" i="1"/>
  <c r="N30" i="1"/>
  <c r="N32" i="1"/>
  <c r="C7" i="1"/>
  <c r="C24" i="1"/>
  <c r="D24" i="1" s="1"/>
  <c r="L27" i="1"/>
  <c r="I34" i="1"/>
  <c r="D23" i="1"/>
  <c r="H27" i="1"/>
  <c r="E34" i="1"/>
  <c r="F28" i="1"/>
  <c r="G28" i="1" s="1"/>
  <c r="F30" i="1"/>
  <c r="G30" i="1" s="1"/>
  <c r="F31" i="1"/>
  <c r="G31" i="1" s="1"/>
  <c r="F32" i="1"/>
  <c r="G32" i="1" s="1"/>
  <c r="F29" i="1"/>
  <c r="G29" i="1" s="1"/>
  <c r="D22" i="1"/>
  <c r="D21" i="1"/>
  <c r="D27" i="1"/>
  <c r="C34" i="1"/>
  <c r="D28" i="1" s="1"/>
  <c r="H28" i="1" l="1"/>
  <c r="N28" i="1"/>
  <c r="H31" i="1"/>
  <c r="H29" i="1"/>
  <c r="H30" i="1"/>
  <c r="K34" i="1"/>
  <c r="L32" i="1" s="1"/>
  <c r="J34" i="1"/>
  <c r="D31" i="1"/>
  <c r="D29" i="1"/>
  <c r="N31" i="1"/>
  <c r="N29" i="1"/>
  <c r="N27" i="1"/>
  <c r="O27" i="1" s="1"/>
  <c r="D32" i="1"/>
  <c r="D30" i="1"/>
  <c r="H32" i="1"/>
  <c r="F34" i="1"/>
  <c r="G34" i="1" s="1"/>
  <c r="N34" i="1" l="1"/>
  <c r="L29" i="1"/>
  <c r="O29" i="1" s="1"/>
  <c r="L31" i="1"/>
  <c r="O31" i="1" s="1"/>
  <c r="L30" i="1"/>
  <c r="O30" i="1" s="1"/>
  <c r="H34" i="1"/>
  <c r="L28" i="1"/>
  <c r="D34" i="1"/>
  <c r="O32" i="1"/>
  <c r="L34" i="1" l="1"/>
  <c r="O28" i="1"/>
  <c r="O34" i="1" s="1"/>
</calcChain>
</file>

<file path=xl/sharedStrings.xml><?xml version="1.0" encoding="utf-8"?>
<sst xmlns="http://schemas.openxmlformats.org/spreadsheetml/2006/main" count="71" uniqueCount="36">
  <si>
    <t>TOTAL</t>
  </si>
  <si>
    <t>CORRECTION</t>
  </si>
  <si>
    <t>NB LICENCIES</t>
  </si>
  <si>
    <t>NIVEAU COMPETITIF</t>
  </si>
  <si>
    <t>NB HOMMES</t>
  </si>
  <si>
    <t>NB MEMBRES HABITANT la MUNICIPALITE</t>
  </si>
  <si>
    <t>MONTANT TOTAL SUBVENTION</t>
  </si>
  <si>
    <t>GYMNASTIQUE</t>
  </si>
  <si>
    <t>FOOTBALL</t>
  </si>
  <si>
    <t>TENNIS</t>
  </si>
  <si>
    <t>BADMINTON</t>
  </si>
  <si>
    <t>NATATION</t>
  </si>
  <si>
    <t>NB de FEMMES</t>
  </si>
  <si>
    <t>1 - Nb Licences</t>
  </si>
  <si>
    <t>2 - Pourcentage de femmes</t>
  </si>
  <si>
    <t>% de FEMMES</t>
  </si>
  <si>
    <t>SUBVENTION Nb de licenciés</t>
  </si>
  <si>
    <t>SUBVENTION % de femmes</t>
  </si>
  <si>
    <t>3 - Pourcentage de résidents</t>
  </si>
  <si>
    <t>Proportionnellement :</t>
  </si>
  <si>
    <t>au nombre de licenciés</t>
  </si>
  <si>
    <t>au pourcentage de public féminin</t>
  </si>
  <si>
    <t>au pourcentage de résidents (pour les sections accueillant plus de 50% d'habitants de la municipalité)</t>
  </si>
  <si>
    <t>% de RESIDENTS</t>
  </si>
  <si>
    <t>SUBVENTION % de résidents</t>
  </si>
  <si>
    <t>Club de plus de 50% de résidents</t>
  </si>
  <si>
    <t>4 - Performance</t>
  </si>
  <si>
    <t>National</t>
  </si>
  <si>
    <t>Régional</t>
  </si>
  <si>
    <t>Départemental</t>
  </si>
  <si>
    <t>montant divisé entre toutes les sections de niveau national</t>
  </si>
  <si>
    <t>TOTAL SUBVENTIONS</t>
  </si>
  <si>
    <t>PERFORMANCE</t>
  </si>
  <si>
    <t>TABLEAU DE DEPART</t>
  </si>
  <si>
    <t>au pourcentage de public féminin : (% de femme de la section sportive / somme de l'ensemble des pourcentages féminins) x montant de la subvention</t>
  </si>
  <si>
    <t>TD N°2 : SUBVENTIONS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</si>
</sst>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  <numFmt numFmtId="165" formatCode="#,##0.00\ &quot;€&quot;"/>
    <numFmt numFmtId="166" formatCode="#,##0&quot; hommes&quot;"/>
    <numFmt numFmtId="167" formatCode="#,##0&quot; Femmes&quot;"/>
    <numFmt numFmtId="168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0" fontId="0" fillId="0" borderId="1" xfId="3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right" vertical="center"/>
    </xf>
    <xf numFmtId="167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168" fontId="0" fillId="0" borderId="1" xfId="1" applyNumberFormat="1" applyFont="1" applyBorder="1" applyAlignment="1">
      <alignment horizontal="center"/>
    </xf>
    <xf numFmtId="168" fontId="0" fillId="0" borderId="1" xfId="3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2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0" fillId="0" borderId="3" xfId="0" applyNumberFormat="1" applyBorder="1" applyAlignment="1"/>
    <xf numFmtId="0" fontId="0" fillId="0" borderId="3" xfId="0" applyBorder="1" applyAlignment="1">
      <alignment horizontal="center" vertical="center"/>
    </xf>
    <xf numFmtId="165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 vertical="center"/>
    </xf>
    <xf numFmtId="44" fontId="0" fillId="0" borderId="1" xfId="2" applyFont="1" applyBorder="1" applyAlignment="1">
      <alignment horizont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/>
    </xf>
    <xf numFmtId="165" fontId="0" fillId="0" borderId="7" xfId="0" applyNumberFormat="1" applyBorder="1" applyAlignment="1"/>
    <xf numFmtId="0" fontId="0" fillId="0" borderId="7" xfId="0" applyBorder="1" applyAlignment="1"/>
    <xf numFmtId="0" fontId="0" fillId="0" borderId="6" xfId="0" applyBorder="1" applyAlignment="1"/>
    <xf numFmtId="0" fontId="3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0" fillId="0" borderId="10" xfId="0" applyBorder="1" applyAlignment="1"/>
    <xf numFmtId="165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5704646816321"/>
          <c:y val="2.2986583198839273E-2"/>
          <c:w val="0.87926239297208686"/>
          <c:h val="0.8417878743417949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Feuil1!$D$26</c:f>
              <c:strCache>
                <c:ptCount val="1"/>
                <c:pt idx="0">
                  <c:v>SUBVENTION Nb de licenciés</c:v>
                </c:pt>
              </c:strCache>
            </c:strRef>
          </c:tx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37-4737-B603-AE355D0A054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Feuil1!$B$28:$B$32</c:f>
              <c:strCache>
                <c:ptCount val="5"/>
                <c:pt idx="0">
                  <c:v>GYMNASTIQUE</c:v>
                </c:pt>
                <c:pt idx="1">
                  <c:v>FOOTBALL</c:v>
                </c:pt>
                <c:pt idx="2">
                  <c:v>TENNIS</c:v>
                </c:pt>
                <c:pt idx="3">
                  <c:v>BADMINTON</c:v>
                </c:pt>
                <c:pt idx="4">
                  <c:v>NATATION</c:v>
                </c:pt>
              </c:strCache>
            </c:strRef>
          </c:cat>
          <c:val>
            <c:numRef>
              <c:f>Feuil1!$D$28:$D$32</c:f>
              <c:numCache>
                <c:formatCode>#\ ##0.00\ "€"</c:formatCode>
                <c:ptCount val="5"/>
                <c:pt idx="0">
                  <c:v>745.14038876889845</c:v>
                </c:pt>
                <c:pt idx="1">
                  <c:v>1477.3218142548596</c:v>
                </c:pt>
                <c:pt idx="2">
                  <c:v>2838.0129589632829</c:v>
                </c:pt>
                <c:pt idx="3">
                  <c:v>145.78833693304537</c:v>
                </c:pt>
                <c:pt idx="4">
                  <c:v>793.73650107991364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7-4737-B603-AE355D0A054B}"/>
            </c:ext>
          </c:extLst>
        </c:ser>
        <c:ser>
          <c:idx val="1"/>
          <c:order val="1"/>
          <c:tx>
            <c:strRef>
              <c:f>Feuil1!$H$26</c:f>
              <c:strCache>
                <c:ptCount val="1"/>
                <c:pt idx="0">
                  <c:v>SUBVENTION % de femmes</c:v>
                </c:pt>
              </c:strCache>
            </c:strRef>
          </c:tx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</c:spPr>
            <c:txPr>
              <a:bodyPr/>
              <a:lstStyle/>
              <a:p>
                <a:pPr algn="ctr">
                  <a:defRPr lang="fr-FR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Feuil1!$B$28:$B$32</c:f>
              <c:strCache>
                <c:ptCount val="5"/>
                <c:pt idx="0">
                  <c:v>GYMNASTIQUE</c:v>
                </c:pt>
                <c:pt idx="1">
                  <c:v>FOOTBALL</c:v>
                </c:pt>
                <c:pt idx="2">
                  <c:v>TENNIS</c:v>
                </c:pt>
                <c:pt idx="3">
                  <c:v>BADMINTON</c:v>
                </c:pt>
                <c:pt idx="4">
                  <c:v>NATATION</c:v>
                </c:pt>
              </c:strCache>
            </c:strRef>
          </c:cat>
          <c:val>
            <c:numRef>
              <c:f>Feuil1!$H$28:$H$32</c:f>
              <c:numCache>
                <c:formatCode>#\ ##0.00\ "€"</c:formatCode>
                <c:ptCount val="5"/>
                <c:pt idx="0">
                  <c:v>3905.2334399992674</c:v>
                </c:pt>
                <c:pt idx="1">
                  <c:v>271.68895680575662</c:v>
                </c:pt>
                <c:pt idx="2">
                  <c:v>1838.5526666033395</c:v>
                </c:pt>
                <c:pt idx="3">
                  <c:v>1835.4098415322226</c:v>
                </c:pt>
                <c:pt idx="4">
                  <c:v>2149.1150950594138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7-4737-B603-AE355D0A054B}"/>
            </c:ext>
          </c:extLst>
        </c:ser>
        <c:ser>
          <c:idx val="2"/>
          <c:order val="2"/>
          <c:tx>
            <c:strRef>
              <c:f>Feuil1!$L$26</c:f>
              <c:strCache>
                <c:ptCount val="1"/>
                <c:pt idx="0">
                  <c:v>SUBVENTION % de résidents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E4-4D42-BAD8-0963BE57CB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E4-4D42-BAD8-0963BE57CB9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Feuil1!$B$28:$B$32</c:f>
              <c:strCache>
                <c:ptCount val="5"/>
                <c:pt idx="0">
                  <c:v>GYMNASTIQUE</c:v>
                </c:pt>
                <c:pt idx="1">
                  <c:v>FOOTBALL</c:v>
                </c:pt>
                <c:pt idx="2">
                  <c:v>TENNIS</c:v>
                </c:pt>
                <c:pt idx="3">
                  <c:v>BADMINTON</c:v>
                </c:pt>
                <c:pt idx="4">
                  <c:v>NATATION</c:v>
                </c:pt>
              </c:strCache>
            </c:strRef>
          </c:cat>
          <c:val>
            <c:numRef>
              <c:f>Feuil1!$L$28:$L$32</c:f>
              <c:numCache>
                <c:formatCode>#\ ##0.00\ "€"</c:formatCode>
                <c:ptCount val="5"/>
                <c:pt idx="0">
                  <c:v>1705.8096415327566</c:v>
                </c:pt>
                <c:pt idx="1">
                  <c:v>3819.530284301607</c:v>
                </c:pt>
                <c:pt idx="2">
                  <c:v>0</c:v>
                </c:pt>
                <c:pt idx="3">
                  <c:v>0</c:v>
                </c:pt>
                <c:pt idx="4">
                  <c:v>1974.6600741656366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7-4737-B603-AE355D0A054B}"/>
            </c:ext>
          </c:extLst>
        </c:ser>
        <c:ser>
          <c:idx val="3"/>
          <c:order val="3"/>
          <c:tx>
            <c:strRef>
              <c:f>Feuil1!$N$26</c:f>
              <c:strCache>
                <c:ptCount val="1"/>
                <c:pt idx="0">
                  <c:v>PERFORMANCE</c:v>
                </c:pt>
              </c:strCache>
            </c:strRef>
          </c:tx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E4-4D42-BAD8-0963BE57CB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E4-4D42-BAD8-0963BE57CB9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Feuil1!$B$28:$B$32</c:f>
              <c:strCache>
                <c:ptCount val="5"/>
                <c:pt idx="0">
                  <c:v>GYMNASTIQUE</c:v>
                </c:pt>
                <c:pt idx="1">
                  <c:v>FOOTBALL</c:v>
                </c:pt>
                <c:pt idx="2">
                  <c:v>TENNIS</c:v>
                </c:pt>
                <c:pt idx="3">
                  <c:v>BADMINTON</c:v>
                </c:pt>
                <c:pt idx="4">
                  <c:v>NATATION</c:v>
                </c:pt>
              </c:strCache>
            </c:strRef>
          </c:cat>
          <c:val>
            <c:numRef>
              <c:f>Feuil1!$N$28:$N$32</c:f>
              <c:numCache>
                <c:formatCode>_("€"* #,##0.00_);_("€"* \(#,##0.00\);_("€"* "-"??_);_(@_)</c:formatCode>
                <c:ptCount val="5"/>
                <c:pt idx="0">
                  <c:v>8833.3333333333339</c:v>
                </c:pt>
                <c:pt idx="1">
                  <c:v>8833.3333333333339</c:v>
                </c:pt>
                <c:pt idx="2">
                  <c:v>0</c:v>
                </c:pt>
                <c:pt idx="3">
                  <c:v>8833.3333333333339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7-4737-B603-AE355D0A0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2028928"/>
        <c:axId val="72030464"/>
        <c:axId val="0"/>
      </c:bar3DChart>
      <c:catAx>
        <c:axId val="7202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0464"/>
        <c:crosses val="autoZero"/>
        <c:auto val="1"/>
        <c:lblAlgn val="ctr"/>
        <c:lblOffset val="100"/>
        <c:noMultiLvlLbl val="0"/>
      </c:catAx>
      <c:valAx>
        <c:axId val="72030464"/>
        <c:scaling>
          <c:orientation val="minMax"/>
        </c:scaling>
        <c:delete val="0"/>
        <c:axPos val="l"/>
        <c:majorGridlines/>
        <c:numFmt formatCode="#\ ##0.00\ &quot;€&quot;" sourceLinked="1"/>
        <c:majorTickMark val="out"/>
        <c:minorTickMark val="none"/>
        <c:tickLblPos val="nextTo"/>
        <c:crossAx val="72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402405874008353"/>
          <c:y val="8.7256162480716742E-2"/>
          <c:w val="0.25176703362464081"/>
          <c:h val="0.16481821251547077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885826</xdr:colOff>
      <xdr:row>37</xdr:row>
      <xdr:rowOff>9525</xdr:rowOff>
    </xdr:from>
    <xdr:to>
      <xdr:col>12</xdr:col>
      <xdr:colOff>276225</xdr:colOff>
      <xdr:row>67</xdr:row>
      <xdr:rowOff>133350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8"/>
  <sheetViews>
    <sheetView tabSelected="1" topLeftCell="A28" zoomScaleNormal="100" workbookViewId="0">
      <selection activeCell="N53" sqref="N53"/>
    </sheetView>
  </sheetViews>
  <sheetFormatPr baseColWidth="10" defaultColWidth="12" defaultRowHeight="15" x14ac:dyDescent="0.25"/>
  <cols>
    <col min="1" max="1" width="2.85546875" style="4" customWidth="1"/>
    <col min="2" max="2" width="18.85546875" style="4" customWidth="1"/>
    <col min="3" max="3" width="10.42578125" style="4" customWidth="1"/>
    <col min="4" max="4" width="14.28515625" style="4" customWidth="1"/>
    <col min="5" max="5" width="15" style="4" customWidth="1"/>
    <col min="6" max="6" width="13.42578125" style="4" customWidth="1"/>
    <col min="7" max="7" width="9.5703125" style="4" customWidth="1"/>
    <col min="8" max="8" width="16.5703125" style="4" customWidth="1"/>
    <col min="9" max="9" width="10.85546875" style="4" customWidth="1"/>
    <col min="10" max="10" width="7.42578125" style="4" bestFit="1" customWidth="1"/>
    <col min="11" max="11" width="10.28515625" style="4" customWidth="1"/>
    <col min="12" max="12" width="14" style="4" customWidth="1"/>
    <col min="13" max="13" width="13.7109375" style="4" customWidth="1"/>
    <col min="14" max="14" width="16.28515625" style="4" customWidth="1"/>
    <col min="15" max="15" width="17.140625" style="4" customWidth="1"/>
    <col min="16" max="16384" width="12" style="4"/>
  </cols>
  <sheetData>
    <row r="2" spans="1:15" ht="15.75" x14ac:dyDescent="0.25">
      <c r="B2" s="18" t="s">
        <v>33</v>
      </c>
      <c r="C2" s="7"/>
      <c r="D2" s="5"/>
      <c r="E2" s="8"/>
      <c r="F2" s="8"/>
      <c r="G2" s="8"/>
      <c r="H2" s="5"/>
      <c r="O2" s="54" t="s">
        <v>35</v>
      </c>
    </row>
    <row r="3" spans="1:15" ht="30" x14ac:dyDescent="0.25">
      <c r="B3" s="19" t="s">
        <v>6</v>
      </c>
      <c r="C3" s="13">
        <v>50000</v>
      </c>
      <c r="D3" s="2"/>
      <c r="E3" s="34" t="s">
        <v>19</v>
      </c>
      <c r="F3" s="35"/>
      <c r="G3" s="2"/>
      <c r="H3" s="2"/>
      <c r="L3" s="2"/>
      <c r="O3" s="2"/>
    </row>
    <row r="4" spans="1:15" ht="15.75" customHeight="1" x14ac:dyDescent="0.25">
      <c r="B4" s="19" t="s">
        <v>13</v>
      </c>
      <c r="C4" s="20">
        <v>0.12</v>
      </c>
      <c r="D4" s="39"/>
      <c r="E4" s="33" t="s">
        <v>20</v>
      </c>
      <c r="F4" s="36"/>
      <c r="G4" s="36"/>
      <c r="H4" s="37"/>
      <c r="I4" s="16"/>
      <c r="J4" s="16"/>
      <c r="K4" s="17"/>
      <c r="L4" s="2"/>
      <c r="O4" s="2"/>
    </row>
    <row r="5" spans="1:15" ht="30" x14ac:dyDescent="0.25">
      <c r="B5" s="19" t="s">
        <v>14</v>
      </c>
      <c r="C5" s="20">
        <v>0.2</v>
      </c>
      <c r="D5" s="39"/>
      <c r="E5" s="33" t="s">
        <v>21</v>
      </c>
      <c r="F5" s="38"/>
      <c r="G5" s="38"/>
      <c r="H5" s="37"/>
      <c r="I5" s="16"/>
      <c r="J5" s="16"/>
      <c r="K5" s="17"/>
    </row>
    <row r="6" spans="1:15" ht="30" x14ac:dyDescent="0.25">
      <c r="B6" s="19" t="s">
        <v>18</v>
      </c>
      <c r="C6" s="20">
        <v>0.15</v>
      </c>
      <c r="D6" s="39"/>
      <c r="E6" s="33" t="s">
        <v>22</v>
      </c>
      <c r="F6" s="38"/>
      <c r="G6" s="38"/>
      <c r="H6" s="38"/>
      <c r="I6" s="16"/>
      <c r="J6" s="16"/>
      <c r="K6" s="17"/>
    </row>
    <row r="7" spans="1:15" x14ac:dyDescent="0.25">
      <c r="B7" s="19" t="s">
        <v>26</v>
      </c>
      <c r="C7" s="20">
        <f>1-SUM(C4:C6)</f>
        <v>0.53</v>
      </c>
      <c r="D7" s="40"/>
      <c r="E7" s="33" t="s">
        <v>30</v>
      </c>
      <c r="F7" s="38"/>
      <c r="G7" s="38"/>
      <c r="H7" s="38"/>
      <c r="I7" s="16"/>
      <c r="J7" s="16"/>
      <c r="K7" s="17"/>
    </row>
    <row r="8" spans="1:15" x14ac:dyDescent="0.25">
      <c r="A8" s="2"/>
      <c r="B8" s="2"/>
      <c r="C8" s="2"/>
      <c r="D8" s="2"/>
      <c r="E8" s="2"/>
      <c r="F8" s="2"/>
      <c r="G8" s="2"/>
      <c r="H8" s="2"/>
    </row>
    <row r="9" spans="1:15" ht="90" customHeight="1" x14ac:dyDescent="0.25">
      <c r="B9" s="2"/>
      <c r="C9" s="10" t="s">
        <v>2</v>
      </c>
      <c r="D9" s="25" t="s">
        <v>16</v>
      </c>
      <c r="E9" s="10" t="s">
        <v>4</v>
      </c>
      <c r="F9" s="10" t="s">
        <v>12</v>
      </c>
      <c r="G9" s="10" t="s">
        <v>15</v>
      </c>
      <c r="H9" s="25" t="s">
        <v>17</v>
      </c>
      <c r="I9" s="44" t="s">
        <v>5</v>
      </c>
      <c r="J9" s="10" t="s">
        <v>23</v>
      </c>
      <c r="K9" s="10" t="s">
        <v>25</v>
      </c>
      <c r="L9" s="25" t="s">
        <v>24</v>
      </c>
      <c r="M9" s="11" t="s">
        <v>3</v>
      </c>
      <c r="N9" s="10" t="s">
        <v>32</v>
      </c>
      <c r="O9" s="25" t="s">
        <v>31</v>
      </c>
    </row>
    <row r="10" spans="1:15" x14ac:dyDescent="0.25">
      <c r="B10" s="2"/>
      <c r="D10" s="29"/>
      <c r="E10" s="10"/>
      <c r="F10" s="10"/>
      <c r="G10" s="21"/>
      <c r="H10" s="29"/>
      <c r="I10" s="11"/>
      <c r="J10" s="11"/>
      <c r="K10" s="11"/>
      <c r="L10" s="29"/>
      <c r="M10" s="11"/>
      <c r="N10" s="42"/>
      <c r="O10" s="29"/>
    </row>
    <row r="11" spans="1:15" x14ac:dyDescent="0.25">
      <c r="B11" s="12" t="s">
        <v>7</v>
      </c>
      <c r="C11" s="12">
        <v>230</v>
      </c>
      <c r="D11" s="30"/>
      <c r="E11" s="22">
        <v>56</v>
      </c>
      <c r="F11" s="23"/>
      <c r="G11" s="20"/>
      <c r="H11" s="30"/>
      <c r="I11" s="1">
        <v>184</v>
      </c>
      <c r="J11" s="26"/>
      <c r="K11" s="27"/>
      <c r="L11" s="30"/>
      <c r="M11" s="1" t="s">
        <v>27</v>
      </c>
      <c r="N11" s="41"/>
      <c r="O11" s="30"/>
    </row>
    <row r="12" spans="1:15" x14ac:dyDescent="0.25">
      <c r="B12" s="12" t="s">
        <v>8</v>
      </c>
      <c r="C12" s="12">
        <v>456</v>
      </c>
      <c r="D12" s="30"/>
      <c r="E12" s="22">
        <v>432</v>
      </c>
      <c r="F12" s="23"/>
      <c r="G12" s="20"/>
      <c r="H12" s="30"/>
      <c r="I12" s="1">
        <v>412</v>
      </c>
      <c r="J12" s="26"/>
      <c r="K12" s="27"/>
      <c r="L12" s="30"/>
      <c r="M12" s="1" t="s">
        <v>27</v>
      </c>
      <c r="N12" s="41"/>
      <c r="O12" s="30"/>
    </row>
    <row r="13" spans="1:15" x14ac:dyDescent="0.25">
      <c r="B13" s="12" t="s">
        <v>9</v>
      </c>
      <c r="C13" s="12">
        <v>876</v>
      </c>
      <c r="D13" s="30"/>
      <c r="E13" s="22">
        <v>564</v>
      </c>
      <c r="F13" s="23"/>
      <c r="G13" s="20"/>
      <c r="H13" s="30"/>
      <c r="I13" s="1">
        <v>207</v>
      </c>
      <c r="J13" s="26"/>
      <c r="K13" s="27"/>
      <c r="L13" s="30"/>
      <c r="M13" s="1" t="s">
        <v>28</v>
      </c>
      <c r="N13" s="41"/>
      <c r="O13" s="30"/>
    </row>
    <row r="14" spans="1:15" x14ac:dyDescent="0.25">
      <c r="B14" s="12" t="s">
        <v>10</v>
      </c>
      <c r="C14" s="12">
        <v>45</v>
      </c>
      <c r="D14" s="30"/>
      <c r="E14" s="22">
        <v>29</v>
      </c>
      <c r="F14" s="23"/>
      <c r="G14" s="20"/>
      <c r="H14" s="30"/>
      <c r="I14" s="1">
        <v>13</v>
      </c>
      <c r="J14" s="26"/>
      <c r="K14" s="27"/>
      <c r="L14" s="30"/>
      <c r="M14" s="1" t="s">
        <v>27</v>
      </c>
      <c r="N14" s="41"/>
      <c r="O14" s="30"/>
    </row>
    <row r="15" spans="1:15" x14ac:dyDescent="0.25">
      <c r="B15" s="12" t="s">
        <v>11</v>
      </c>
      <c r="C15" s="12">
        <v>245</v>
      </c>
      <c r="D15" s="30"/>
      <c r="E15" s="22">
        <v>143</v>
      </c>
      <c r="F15" s="23"/>
      <c r="G15" s="20"/>
      <c r="H15" s="30"/>
      <c r="I15" s="1">
        <v>213</v>
      </c>
      <c r="J15" s="26"/>
      <c r="K15" s="27"/>
      <c r="L15" s="30"/>
      <c r="M15" s="1" t="s">
        <v>29</v>
      </c>
      <c r="N15" s="41"/>
      <c r="O15" s="30"/>
    </row>
    <row r="16" spans="1:15" ht="6" customHeight="1" x14ac:dyDescent="0.25">
      <c r="B16" s="6"/>
      <c r="C16" s="6"/>
      <c r="D16" s="31"/>
      <c r="E16" s="24"/>
      <c r="F16" s="24"/>
      <c r="G16" s="5"/>
      <c r="H16" s="31"/>
      <c r="L16" s="31"/>
      <c r="O16" s="31"/>
    </row>
    <row r="17" spans="1:15" x14ac:dyDescent="0.25">
      <c r="B17" s="14" t="s">
        <v>0</v>
      </c>
      <c r="C17" s="15"/>
      <c r="D17" s="32"/>
      <c r="E17" s="22"/>
      <c r="F17" s="23"/>
      <c r="G17" s="20"/>
      <c r="H17" s="32"/>
      <c r="I17" s="15"/>
      <c r="J17" s="26"/>
      <c r="K17" s="28"/>
      <c r="L17" s="32"/>
      <c r="M17" s="43"/>
      <c r="N17" s="41"/>
      <c r="O17" s="30"/>
    </row>
    <row r="19" spans="1:15" x14ac:dyDescent="0.25">
      <c r="A19" s="2"/>
      <c r="B19" s="18" t="s">
        <v>1</v>
      </c>
      <c r="D19" s="2"/>
      <c r="E19" s="2"/>
      <c r="F19" s="2"/>
      <c r="G19" s="2"/>
      <c r="H19" s="2"/>
      <c r="L19" s="2"/>
      <c r="O19" s="2"/>
    </row>
    <row r="20" spans="1:15" ht="30" x14ac:dyDescent="0.25">
      <c r="B20" s="19" t="s">
        <v>6</v>
      </c>
      <c r="C20" s="13">
        <v>50000</v>
      </c>
      <c r="D20" s="2"/>
      <c r="E20" s="34" t="s">
        <v>19</v>
      </c>
      <c r="F20" s="35"/>
      <c r="G20" s="2"/>
      <c r="H20" s="2"/>
      <c r="L20" s="2"/>
      <c r="O20" s="2"/>
    </row>
    <row r="21" spans="1:15" ht="15.75" customHeight="1" x14ac:dyDescent="0.25">
      <c r="B21" s="19" t="s">
        <v>13</v>
      </c>
      <c r="C21" s="20">
        <v>0.12</v>
      </c>
      <c r="D21" s="53">
        <f>C21*C$20</f>
        <v>6000</v>
      </c>
      <c r="E21" s="34" t="s">
        <v>20</v>
      </c>
      <c r="F21" s="45"/>
      <c r="G21" s="45"/>
      <c r="H21" s="46"/>
      <c r="I21" s="47"/>
      <c r="J21" s="47"/>
      <c r="K21" s="48"/>
      <c r="L21" s="2"/>
      <c r="O21" s="2"/>
    </row>
    <row r="22" spans="1:15" ht="30" x14ac:dyDescent="0.25">
      <c r="B22" s="19" t="s">
        <v>14</v>
      </c>
      <c r="C22" s="20">
        <v>0.2</v>
      </c>
      <c r="D22" s="53">
        <f>C22*C$20</f>
        <v>10000</v>
      </c>
      <c r="E22" s="33" t="s">
        <v>34</v>
      </c>
      <c r="F22" s="38"/>
      <c r="G22" s="38"/>
      <c r="H22" s="37"/>
      <c r="I22" s="16"/>
      <c r="J22" s="16"/>
      <c r="K22" s="17"/>
      <c r="L22" s="16"/>
      <c r="M22" s="16"/>
      <c r="N22" s="16"/>
      <c r="O22" s="17"/>
    </row>
    <row r="23" spans="1:15" ht="30" x14ac:dyDescent="0.25">
      <c r="B23" s="19" t="s">
        <v>18</v>
      </c>
      <c r="C23" s="20">
        <v>0.15</v>
      </c>
      <c r="D23" s="53">
        <f>C23*C$20</f>
        <v>7500</v>
      </c>
      <c r="E23" s="49" t="s">
        <v>22</v>
      </c>
      <c r="F23" s="50"/>
      <c r="G23" s="50"/>
      <c r="H23" s="50"/>
      <c r="I23" s="51"/>
      <c r="J23" s="51"/>
      <c r="K23" s="52"/>
    </row>
    <row r="24" spans="1:15" x14ac:dyDescent="0.25">
      <c r="B24" s="19" t="s">
        <v>26</v>
      </c>
      <c r="C24" s="20">
        <f>1-SUM(C21:C23)</f>
        <v>0.53</v>
      </c>
      <c r="D24" s="53">
        <f>C24*C20</f>
        <v>26500</v>
      </c>
      <c r="E24" s="33" t="s">
        <v>30</v>
      </c>
      <c r="F24" s="38"/>
      <c r="G24" s="38"/>
      <c r="H24" s="38"/>
      <c r="I24" s="16"/>
      <c r="J24" s="16"/>
      <c r="K24" s="17"/>
    </row>
    <row r="25" spans="1:15" x14ac:dyDescent="0.25">
      <c r="A25" s="2"/>
      <c r="B25" s="2"/>
      <c r="C25" s="2"/>
      <c r="D25" s="2"/>
      <c r="E25" s="2"/>
      <c r="F25" s="2"/>
      <c r="G25" s="2"/>
      <c r="H25" s="2"/>
    </row>
    <row r="26" spans="1:15" ht="102" customHeight="1" x14ac:dyDescent="0.25">
      <c r="B26" s="2"/>
      <c r="C26" s="10" t="s">
        <v>2</v>
      </c>
      <c r="D26" s="25" t="s">
        <v>16</v>
      </c>
      <c r="E26" s="10" t="s">
        <v>4</v>
      </c>
      <c r="F26" s="10" t="s">
        <v>12</v>
      </c>
      <c r="G26" s="10" t="s">
        <v>15</v>
      </c>
      <c r="H26" s="25" t="s">
        <v>17</v>
      </c>
      <c r="I26" s="44" t="s">
        <v>5</v>
      </c>
      <c r="J26" s="10" t="s">
        <v>23</v>
      </c>
      <c r="K26" s="10" t="s">
        <v>25</v>
      </c>
      <c r="L26" s="25" t="s">
        <v>24</v>
      </c>
      <c r="M26" s="11" t="s">
        <v>3</v>
      </c>
      <c r="N26" s="10" t="s">
        <v>32</v>
      </c>
      <c r="O26" s="25" t="s">
        <v>31</v>
      </c>
    </row>
    <row r="27" spans="1:15" x14ac:dyDescent="0.25">
      <c r="B27" s="2"/>
      <c r="D27" s="29">
        <f>C21</f>
        <v>0.12</v>
      </c>
      <c r="E27" s="10"/>
      <c r="F27" s="10"/>
      <c r="G27" s="21"/>
      <c r="H27" s="29">
        <f>C22</f>
        <v>0.2</v>
      </c>
      <c r="I27" s="11"/>
      <c r="J27" s="11"/>
      <c r="K27" s="11"/>
      <c r="L27" s="29">
        <f>C23</f>
        <v>0.15</v>
      </c>
      <c r="M27" s="11"/>
      <c r="N27" s="42">
        <f>C24</f>
        <v>0.53</v>
      </c>
      <c r="O27" s="29">
        <f>SUM(C27:N27)</f>
        <v>1</v>
      </c>
    </row>
    <row r="28" spans="1:15" x14ac:dyDescent="0.25">
      <c r="B28" s="12" t="s">
        <v>7</v>
      </c>
      <c r="C28" s="12">
        <v>230</v>
      </c>
      <c r="D28" s="30">
        <f>(C$21*C$20)*(C28/C$34)</f>
        <v>745.14038876889845</v>
      </c>
      <c r="E28" s="22">
        <v>56</v>
      </c>
      <c r="F28" s="23">
        <f>C28-E28</f>
        <v>174</v>
      </c>
      <c r="G28" s="20">
        <f>F28/C28</f>
        <v>0.75652173913043474</v>
      </c>
      <c r="H28" s="30">
        <f>D$22*(G28/(SUM(G$28:G$32)))</f>
        <v>3905.2334399992674</v>
      </c>
      <c r="I28" s="1">
        <v>184</v>
      </c>
      <c r="J28" s="26">
        <f>I28/C28</f>
        <v>0.8</v>
      </c>
      <c r="K28" s="27">
        <f>IF(J28&gt;0.5,I28,0)</f>
        <v>184</v>
      </c>
      <c r="L28" s="30">
        <f>(K28/K$34)*D$23</f>
        <v>1705.8096415327566</v>
      </c>
      <c r="M28" s="1" t="s">
        <v>27</v>
      </c>
      <c r="N28" s="41">
        <f>IF(M28="national",D$24/M$34,0)</f>
        <v>8833.3333333333339</v>
      </c>
      <c r="O28" s="30">
        <f>D28+H28+L28+N28</f>
        <v>15189.516803634257</v>
      </c>
    </row>
    <row r="29" spans="1:15" x14ac:dyDescent="0.25">
      <c r="B29" s="12" t="s">
        <v>8</v>
      </c>
      <c r="C29" s="12">
        <v>456</v>
      </c>
      <c r="D29" s="30">
        <f t="shared" ref="D29:D32" si="0">(C$21*C$20)*(C29/C$34)</f>
        <v>1477.3218142548596</v>
      </c>
      <c r="E29" s="22">
        <v>432</v>
      </c>
      <c r="F29" s="23">
        <f>C29-E29</f>
        <v>24</v>
      </c>
      <c r="G29" s="20">
        <f t="shared" ref="G29:G34" si="1">F29/C29</f>
        <v>5.2631578947368418E-2</v>
      </c>
      <c r="H29" s="30">
        <f t="shared" ref="H29:H30" si="2">D$22*(G29/(SUM(G$28:G$32)))</f>
        <v>271.68895680575662</v>
      </c>
      <c r="I29" s="1">
        <v>412</v>
      </c>
      <c r="J29" s="26">
        <f t="shared" ref="J29:J34" si="3">I29/C29</f>
        <v>0.90350877192982459</v>
      </c>
      <c r="K29" s="27">
        <f t="shared" ref="K29:K32" si="4">IF(J29&gt;0.5,I29,0)</f>
        <v>412</v>
      </c>
      <c r="L29" s="30">
        <f t="shared" ref="L29:L32" si="5">(K29/K$34)*D$23</f>
        <v>3819.530284301607</v>
      </c>
      <c r="M29" s="1" t="s">
        <v>27</v>
      </c>
      <c r="N29" s="41">
        <f t="shared" ref="N29:N32" si="6">IF(M29="national",D$24/M$34,0)</f>
        <v>8833.3333333333339</v>
      </c>
      <c r="O29" s="30">
        <f t="shared" ref="O29:O32" si="7">D29+H29+L29+N29</f>
        <v>14401.874388695556</v>
      </c>
    </row>
    <row r="30" spans="1:15" x14ac:dyDescent="0.25">
      <c r="B30" s="12" t="s">
        <v>9</v>
      </c>
      <c r="C30" s="12">
        <v>876</v>
      </c>
      <c r="D30" s="30">
        <f t="shared" si="0"/>
        <v>2838.0129589632829</v>
      </c>
      <c r="E30" s="22">
        <v>564</v>
      </c>
      <c r="F30" s="23">
        <f t="shared" ref="F30:F32" si="8">C30-E30</f>
        <v>312</v>
      </c>
      <c r="G30" s="20">
        <f t="shared" si="1"/>
        <v>0.35616438356164382</v>
      </c>
      <c r="H30" s="30">
        <f t="shared" si="2"/>
        <v>1838.5526666033395</v>
      </c>
      <c r="I30" s="1">
        <v>207</v>
      </c>
      <c r="J30" s="26">
        <f t="shared" si="3"/>
        <v>0.2363013698630137</v>
      </c>
      <c r="K30" s="27">
        <f t="shared" si="4"/>
        <v>0</v>
      </c>
      <c r="L30" s="30">
        <f t="shared" si="5"/>
        <v>0</v>
      </c>
      <c r="M30" s="1" t="s">
        <v>28</v>
      </c>
      <c r="N30" s="41">
        <f t="shared" si="6"/>
        <v>0</v>
      </c>
      <c r="O30" s="30">
        <f t="shared" si="7"/>
        <v>4676.5656255666227</v>
      </c>
    </row>
    <row r="31" spans="1:15" x14ac:dyDescent="0.25">
      <c r="B31" s="12" t="s">
        <v>10</v>
      </c>
      <c r="C31" s="12">
        <v>45</v>
      </c>
      <c r="D31" s="30">
        <f t="shared" si="0"/>
        <v>145.78833693304537</v>
      </c>
      <c r="E31" s="22">
        <v>29</v>
      </c>
      <c r="F31" s="23">
        <f t="shared" si="8"/>
        <v>16</v>
      </c>
      <c r="G31" s="20">
        <f t="shared" si="1"/>
        <v>0.35555555555555557</v>
      </c>
      <c r="H31" s="30">
        <f>D$22*(G31/(SUM(G$28:G$32)))</f>
        <v>1835.4098415322226</v>
      </c>
      <c r="I31" s="1">
        <v>13</v>
      </c>
      <c r="J31" s="26">
        <f t="shared" si="3"/>
        <v>0.28888888888888886</v>
      </c>
      <c r="K31" s="27">
        <f t="shared" si="4"/>
        <v>0</v>
      </c>
      <c r="L31" s="30">
        <f t="shared" si="5"/>
        <v>0</v>
      </c>
      <c r="M31" s="1" t="s">
        <v>27</v>
      </c>
      <c r="N31" s="41">
        <f t="shared" si="6"/>
        <v>8833.3333333333339</v>
      </c>
      <c r="O31" s="30">
        <f t="shared" si="7"/>
        <v>10814.531511798603</v>
      </c>
    </row>
    <row r="32" spans="1:15" x14ac:dyDescent="0.25">
      <c r="B32" s="12" t="s">
        <v>11</v>
      </c>
      <c r="C32" s="12">
        <v>245</v>
      </c>
      <c r="D32" s="30">
        <f t="shared" si="0"/>
        <v>793.73650107991364</v>
      </c>
      <c r="E32" s="22">
        <v>143</v>
      </c>
      <c r="F32" s="23">
        <f t="shared" si="8"/>
        <v>102</v>
      </c>
      <c r="G32" s="20">
        <f t="shared" si="1"/>
        <v>0.41632653061224489</v>
      </c>
      <c r="H32" s="30">
        <f t="shared" ref="H32" si="9">D$22*(G32/(SUM(G$28:G$32)))</f>
        <v>2149.1150950594138</v>
      </c>
      <c r="I32" s="1">
        <v>213</v>
      </c>
      <c r="J32" s="26">
        <f t="shared" si="3"/>
        <v>0.8693877551020408</v>
      </c>
      <c r="K32" s="27">
        <f t="shared" si="4"/>
        <v>213</v>
      </c>
      <c r="L32" s="30">
        <f t="shared" si="5"/>
        <v>1974.6600741656366</v>
      </c>
      <c r="M32" s="1" t="s">
        <v>29</v>
      </c>
      <c r="N32" s="41">
        <f t="shared" si="6"/>
        <v>0</v>
      </c>
      <c r="O32" s="30">
        <f t="shared" si="7"/>
        <v>4917.5116703049644</v>
      </c>
    </row>
    <row r="33" spans="1:15" ht="6" customHeight="1" x14ac:dyDescent="0.25">
      <c r="B33" s="6"/>
      <c r="C33" s="6"/>
      <c r="D33" s="31"/>
      <c r="E33" s="24"/>
      <c r="F33" s="24"/>
      <c r="G33" s="5"/>
      <c r="H33" s="31"/>
      <c r="L33" s="31"/>
      <c r="O33" s="31"/>
    </row>
    <row r="34" spans="1:15" x14ac:dyDescent="0.25">
      <c r="B34" s="14" t="s">
        <v>0</v>
      </c>
      <c r="C34" s="15">
        <f>SUM(C28:C33)</f>
        <v>1852</v>
      </c>
      <c r="D34" s="32">
        <f>SUM(D28:D33)</f>
        <v>6000</v>
      </c>
      <c r="E34" s="22">
        <f>SUM(E28:E32)</f>
        <v>1224</v>
      </c>
      <c r="F34" s="23">
        <f>SUM(F28:F32)</f>
        <v>628</v>
      </c>
      <c r="G34" s="20">
        <f t="shared" si="1"/>
        <v>0.33909287257019438</v>
      </c>
      <c r="H34" s="32">
        <f>SUM(H28:H33)</f>
        <v>10000</v>
      </c>
      <c r="I34" s="15">
        <f>SUM(I28:I33)</f>
        <v>1029</v>
      </c>
      <c r="J34" s="26">
        <f t="shared" si="3"/>
        <v>0.55561555075593949</v>
      </c>
      <c r="K34" s="28">
        <f>SUM(K28:K32)</f>
        <v>809</v>
      </c>
      <c r="L34" s="32">
        <f>SUM(L28:L33)</f>
        <v>7500</v>
      </c>
      <c r="M34" s="43">
        <f xml:space="preserve"> COUNTIF(M28:M32,"national")</f>
        <v>3</v>
      </c>
      <c r="N34" s="41">
        <f>SUM(N28:N32)</f>
        <v>26500</v>
      </c>
      <c r="O34" s="30">
        <f>SUM(O28:O33)</f>
        <v>50000.000000000007</v>
      </c>
    </row>
    <row r="35" spans="1:15" ht="5.25" customHeight="1" x14ac:dyDescent="0.25">
      <c r="B35" s="9"/>
      <c r="C35" s="7"/>
      <c r="D35" s="5"/>
      <c r="E35" s="8"/>
      <c r="F35" s="8"/>
      <c r="G35" s="8"/>
      <c r="H35" s="5"/>
    </row>
    <row r="36" spans="1:15" x14ac:dyDescent="0.25">
      <c r="C36" s="7"/>
      <c r="D36" s="5"/>
      <c r="E36" s="8"/>
      <c r="F36" s="8"/>
      <c r="G36" s="8"/>
      <c r="H36" s="5"/>
    </row>
    <row r="37" spans="1:15" ht="5.25" customHeight="1" x14ac:dyDescent="0.25">
      <c r="A37" s="2"/>
      <c r="D37" s="2"/>
      <c r="E37" s="2"/>
      <c r="F37" s="2"/>
      <c r="G37" s="2"/>
      <c r="H37" s="2"/>
      <c r="L37" s="2"/>
      <c r="O37" s="2"/>
    </row>
    <row r="38" spans="1:15" x14ac:dyDescent="0.25">
      <c r="D38" s="2"/>
      <c r="E38" s="2"/>
      <c r="F38" s="2"/>
      <c r="G38" s="2"/>
      <c r="H38" s="2"/>
      <c r="L38" s="2"/>
      <c r="O38" s="2"/>
    </row>
    <row r="39" spans="1:15" ht="15.75" customHeight="1" x14ac:dyDescent="0.25">
      <c r="D39" s="3"/>
      <c r="E39" s="3"/>
      <c r="F39" s="3"/>
      <c r="G39" s="3"/>
      <c r="H39" s="3"/>
      <c r="L39" s="2"/>
      <c r="O39" s="2"/>
    </row>
    <row r="41" spans="1:15" x14ac:dyDescent="0.25">
      <c r="A41" s="2"/>
    </row>
    <row r="48" spans="1:15" ht="6" customHeight="1" x14ac:dyDescent="0.25"/>
  </sheetData>
  <conditionalFormatting sqref="H28:H32">
    <cfRule type="dataBar" priority="4">
      <dataBar>
        <cfvo type="min"/>
        <cfvo type="max"/>
        <color rgb="FF63C384"/>
      </dataBar>
    </cfRule>
  </conditionalFormatting>
  <conditionalFormatting sqref="L28:L32">
    <cfRule type="dataBar" priority="3">
      <dataBar>
        <cfvo type="min"/>
        <cfvo type="max"/>
        <color rgb="FF638EC6"/>
      </dataBar>
    </cfRule>
  </conditionalFormatting>
  <conditionalFormatting sqref="O28:O32">
    <cfRule type="dataBar" priority="2">
      <dataBar>
        <cfvo type="min"/>
        <cfvo type="max"/>
        <color rgb="FFFFB628"/>
      </dataBar>
    </cfRule>
  </conditionalFormatting>
  <conditionalFormatting sqref="D28:D32">
    <cfRule type="dataBar" priority="1">
      <dataBar>
        <cfvo type="min"/>
        <cfvo type="max"/>
        <color rgb="FFFF555A"/>
      </dataBar>
    </cfRule>
  </conditionalFormatting>
  <printOptions horizontalCentered="1"/>
  <pageMargins left="0.11811023622047245" right="0.11811023622047245" top="0.19685039370078741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réau</dc:creator>
  <cp:lastModifiedBy>BOYER Laurent</cp:lastModifiedBy>
  <cp:lastPrinted>2018-09-26T04:38:29Z</cp:lastPrinted>
  <dcterms:created xsi:type="dcterms:W3CDTF">2012-10-06T09:27:42Z</dcterms:created>
  <dcterms:modified xsi:type="dcterms:W3CDTF">2018-09-26T05:22:49Z</dcterms:modified>
</cp:coreProperties>
</file>